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SERVER-dfs01\DATI\Pubblica\Fibrenet\MARKETING\SITO\RI-STRUTTURA - MURATURE\"/>
    </mc:Choice>
  </mc:AlternateContent>
  <xr:revisionPtr revIDLastSave="0" documentId="13_ncr:1_{5C09F350-17F4-4339-B841-697A9B723559}" xr6:coauthVersionLast="47" xr6:coauthVersionMax="47" xr10:uidLastSave="{00000000-0000-0000-0000-000000000000}"/>
  <bookViews>
    <workbookView xWindow="-120" yWindow="-120" windowWidth="29040" windowHeight="15720" xr2:uid="{03937FBD-F0A2-4FA8-8083-26B873A3E23B}"/>
  </bookViews>
  <sheets>
    <sheet name="RI-STRUTTURA ANGOLARI" sheetId="1" r:id="rId1"/>
    <sheet name="DATI" sheetId="3" state="hidden" r:id="rId2"/>
  </sheets>
  <externalReferences>
    <externalReference r:id="rId3"/>
  </externalReferences>
  <definedNames>
    <definedName name="_xlnm.Print_Area" localSheetId="0">'RI-STRUTTURA ANGOLARI'!$A$1:$G$40</definedName>
    <definedName name="_xlnm.Print_Titles" localSheetId="0">'RI-STRUTTURA ANGOLARI'!$1:$2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22" i="1" l="1"/>
  <c r="F26" i="1"/>
  <c r="F27" i="1"/>
  <c r="I2" i="1"/>
  <c r="W2" i="1" s="1"/>
  <c r="D18" i="1" s="1"/>
  <c r="E1" i="1"/>
  <c r="P6" i="3"/>
  <c r="E6" i="3"/>
  <c r="P5" i="3"/>
  <c r="E5" i="3"/>
  <c r="P4" i="3"/>
  <c r="E4" i="3"/>
  <c r="P3" i="3"/>
  <c r="E3" i="3"/>
  <c r="P2" i="3"/>
  <c r="E2" i="3"/>
  <c r="G28" i="1" l="1"/>
  <c r="N2" i="1"/>
  <c r="O2" i="1"/>
  <c r="T2" i="1"/>
  <c r="L2" i="1"/>
  <c r="P2" i="1"/>
  <c r="Q2" i="1"/>
  <c r="R2" i="1"/>
  <c r="S2" i="1"/>
  <c r="M2" i="1"/>
  <c r="E22" i="1" s="1"/>
  <c r="V2" i="1"/>
  <c r="E18" i="1" s="1"/>
  <c r="U2" i="1"/>
  <c r="J2" i="1"/>
  <c r="K2" i="1"/>
  <c r="A7" i="1" l="1"/>
  <c r="F18" i="1"/>
  <c r="F22" i="1" l="1"/>
  <c r="G19" i="1"/>
  <c r="G24" i="1" l="1"/>
  <c r="G31" i="1" s="1"/>
  <c r="E33" i="1" l="1"/>
  <c r="F33" i="1" s="1"/>
  <c r="G33" i="1" s="1"/>
  <c r="E36" i="1" s="1"/>
  <c r="F36" i="1" s="1"/>
  <c r="G36" i="1" l="1"/>
  <c r="G38" i="1" s="1"/>
  <c r="G34" i="1" l="1"/>
  <c r="G40" i="1"/>
  <c r="G12" i="1"/>
</calcChain>
</file>

<file path=xl/sharedStrings.xml><?xml version="1.0" encoding="utf-8"?>
<sst xmlns="http://schemas.openxmlformats.org/spreadsheetml/2006/main" count="86" uniqueCount="58">
  <si>
    <t>INCLUSO NEL PREZZO:</t>
  </si>
  <si>
    <t>ESCLUSO DAL PREZZO:</t>
  </si>
  <si>
    <t>VOCE DI CAPITOLATO</t>
  </si>
  <si>
    <t>RU - RISORSE UMANE</t>
  </si>
  <si>
    <t>Elementi Analisi</t>
  </si>
  <si>
    <t>u.m.</t>
  </si>
  <si>
    <t>Qtà</t>
  </si>
  <si>
    <t xml:space="preserve">Prezzo € </t>
  </si>
  <si>
    <t>M01004a - operaio edile comune</t>
  </si>
  <si>
    <t>totale risosrse umane RU</t>
  </si>
  <si>
    <t>PR - PRODOTTI DA COSTRUZIONE</t>
  </si>
  <si>
    <t>m²</t>
  </si>
  <si>
    <t>totale prodotti da costruzione PR</t>
  </si>
  <si>
    <t>NT - NOLI E TRASPORTI</t>
  </si>
  <si>
    <t>Trasporto</t>
  </si>
  <si>
    <t>TOTALE LAVORAZIONI A + B + C</t>
  </si>
  <si>
    <t>%</t>
  </si>
  <si>
    <t>sommano RU + PR + NT</t>
  </si>
  <si>
    <r>
      <t xml:space="preserve">di cui oneri per la </t>
    </r>
    <r>
      <rPr>
        <b/>
        <i/>
        <sz val="8"/>
        <color theme="1"/>
        <rFont val="Century Gothic"/>
        <family val="2"/>
      </rPr>
      <t>sicurezza</t>
    </r>
    <r>
      <rPr>
        <i/>
        <sz val="8"/>
        <color theme="1"/>
        <rFont val="Century Gothic"/>
        <family val="2"/>
      </rPr>
      <t xml:space="preserve"> afferenti all'impresa</t>
    </r>
  </si>
  <si>
    <t>INCIDENZA MANODOPERA (% INC. M.O.)</t>
  </si>
  <si>
    <t>A) TOTALE PARZIALI</t>
  </si>
  <si>
    <t>B) SPESE GENERALI 13-17%</t>
  </si>
  <si>
    <t>C) UTILE DELL'APPALTATORE 10% di A + B</t>
  </si>
  <si>
    <t>barre/m/l</t>
  </si>
  <si>
    <t>66x66</t>
  </si>
  <si>
    <t>99x99</t>
  </si>
  <si>
    <t>FBANG66X66T96AR</t>
  </si>
  <si>
    <t>FBANG99X99T96AR</t>
  </si>
  <si>
    <t>Intonacatrice</t>
  </si>
  <si>
    <t>ANGOLARE</t>
  </si>
  <si>
    <t>MAGLIA (mm)</t>
  </si>
  <si>
    <t>SPESSORE (mm)</t>
  </si>
  <si>
    <t>DIMENSIONE LATO (mm)</t>
  </si>
  <si>
    <t>€/m</t>
  </si>
  <si>
    <t>Tensione a trazione (Mpa)</t>
  </si>
  <si>
    <t>Resistenza caratt barra</t>
  </si>
  <si>
    <t>Allungamento</t>
  </si>
  <si>
    <t>Resistenza a strappo</t>
  </si>
  <si>
    <t>M.E</t>
  </si>
  <si>
    <t>Operaio Comune</t>
  </si>
  <si>
    <t>Applicazione 
Fraz. H Com</t>
  </si>
  <si>
    <t>Applicazione 
€ tot</t>
  </si>
  <si>
    <t>FBANG33X33T96AR</t>
  </si>
  <si>
    <t>33x33</t>
  </si>
  <si>
    <t>330x330</t>
  </si>
  <si>
    <t>FBANG66X66T192AR</t>
  </si>
  <si>
    <t>FBANG99X99T192AR</t>
  </si>
  <si>
    <t>Sez. nominale (mm²)</t>
  </si>
  <si>
    <t>M. elastico (N/mm²)</t>
  </si>
  <si>
    <t>Tipologia angolare</t>
  </si>
  <si>
    <t>Quanto altro occorre per dare il lavoro finito secondo le regole dell’arte.</t>
  </si>
  <si>
    <t xml:space="preserve">I ponteggi, impalcature e/o attrezzature necessarie all’esecuzione dei lavori e le eventuali coperture installate a protezione degli agenti atmosferici e quant’altro non specificato. </t>
  </si>
  <si>
    <t>APPLICAZIONE SU METRO LINEARE DI ANGOLO</t>
  </si>
  <si>
    <t>Applicazione rinforzo d'angolo</t>
  </si>
  <si>
    <t>h/m</t>
  </si>
  <si>
    <t>m</t>
  </si>
  <si>
    <r>
      <t xml:space="preserve">TAVOLA
</t>
    </r>
    <r>
      <rPr>
        <b/>
        <sz val="20"/>
        <color theme="1"/>
        <rFont val="Century Gothic"/>
        <family val="2"/>
      </rPr>
      <t>CRM 00-19</t>
    </r>
  </si>
  <si>
    <t>Parziali €/m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</si>
</sst>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_ ;\-#,##0.00\ 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5"/>
      <color theme="1"/>
      <name val="Century Gothic"/>
      <family val="2"/>
    </font>
    <font>
      <b/>
      <sz val="11"/>
      <color theme="0"/>
      <name val="Century Gothic"/>
      <family val="2"/>
    </font>
    <font>
      <sz val="8"/>
      <name val="Aptos Narrow"/>
      <family val="2"/>
      <scheme val="minor"/>
    </font>
    <font>
      <i/>
      <sz val="8"/>
      <color theme="1"/>
      <name val="Century Gothic"/>
      <family val="2"/>
    </font>
    <font>
      <b/>
      <i/>
      <sz val="8"/>
      <color theme="1"/>
      <name val="Century Gothic"/>
      <family val="2"/>
    </font>
    <font>
      <b/>
      <sz val="20"/>
      <color theme="1"/>
      <name val="Century Gothic"/>
      <family val="2"/>
    </font>
    <font>
      <sz val="1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41414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wrapText="1"/>
    </xf>
    <xf numFmtId="0" fontId="3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0" fontId="5" fillId="2" borderId="0" xfId="0" applyFont="1" applyFill="1"/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4" fontId="2" fillId="0" borderId="0" xfId="0" applyNumberFormat="1" applyFont="1" applyAlignment="1">
      <alignment vertical="top"/>
    </xf>
    <xf numFmtId="0" fontId="3" fillId="0" borderId="0" xfId="0" applyFont="1" applyAlignment="1">
      <alignment horizontal="right"/>
    </xf>
    <xf numFmtId="2" fontId="2" fillId="0" borderId="0" xfId="0" applyNumberFormat="1" applyFont="1"/>
    <xf numFmtId="10" fontId="2" fillId="0" borderId="0" xfId="2" applyNumberFormat="1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 vertical="center"/>
    </xf>
    <xf numFmtId="0" fontId="5" fillId="2" borderId="0" xfId="0" applyFont="1" applyFill="1" applyAlignment="1">
      <alignment horizontal="right" vertical="center"/>
    </xf>
    <xf numFmtId="4" fontId="2" fillId="0" borderId="0" xfId="0" applyNumberFormat="1" applyFont="1"/>
    <xf numFmtId="0" fontId="5" fillId="3" borderId="1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right" vertical="center" wrapText="1"/>
    </xf>
    <xf numFmtId="0" fontId="5" fillId="3" borderId="0" xfId="0" applyFont="1" applyFill="1"/>
    <xf numFmtId="0" fontId="5" fillId="3" borderId="0" xfId="0" applyFont="1" applyFill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right" vertical="top" wrapText="1"/>
    </xf>
    <xf numFmtId="4" fontId="2" fillId="0" borderId="0" xfId="0" applyNumberFormat="1" applyFont="1" applyAlignment="1">
      <alignment horizontal="left" vertical="top" wrapText="1"/>
    </xf>
    <xf numFmtId="4" fontId="5" fillId="3" borderId="0" xfId="0" applyNumberFormat="1" applyFont="1" applyFill="1" applyAlignment="1">
      <alignment horizontal="right" vertical="center" wrapText="1"/>
    </xf>
    <xf numFmtId="4" fontId="5" fillId="2" borderId="0" xfId="0" applyNumberFormat="1" applyFont="1" applyFill="1"/>
    <xf numFmtId="4" fontId="3" fillId="0" borderId="0" xfId="0" applyNumberFormat="1" applyFont="1" applyAlignment="1">
      <alignment vertical="top"/>
    </xf>
    <xf numFmtId="4" fontId="3" fillId="0" borderId="0" xfId="0" applyNumberFormat="1" applyFont="1"/>
    <xf numFmtId="4" fontId="5" fillId="3" borderId="0" xfId="0" applyNumberFormat="1" applyFont="1" applyFill="1"/>
    <xf numFmtId="4" fontId="4" fillId="0" borderId="0" xfId="0" applyNumberFormat="1" applyFont="1" applyAlignment="1">
      <alignment horizontal="right" vertical="top" wrapText="1"/>
    </xf>
    <xf numFmtId="4" fontId="2" fillId="0" borderId="0" xfId="1" applyNumberFormat="1" applyFont="1" applyBorder="1" applyAlignment="1">
      <alignment vertical="top"/>
    </xf>
    <xf numFmtId="4" fontId="3" fillId="0" borderId="0" xfId="0" applyNumberFormat="1" applyFont="1" applyAlignment="1">
      <alignment horizontal="right"/>
    </xf>
    <xf numFmtId="4" fontId="2" fillId="0" borderId="0" xfId="1" applyNumberFormat="1" applyFont="1"/>
    <xf numFmtId="4" fontId="7" fillId="0" borderId="0" xfId="0" applyNumberFormat="1" applyFont="1" applyAlignment="1">
      <alignment horizontal="right"/>
    </xf>
    <xf numFmtId="0" fontId="10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44" fontId="3" fillId="0" borderId="0" xfId="1" applyFont="1" applyAlignment="1">
      <alignment horizontal="center" vertical="center" wrapText="1"/>
    </xf>
    <xf numFmtId="164" fontId="3" fillId="0" borderId="0" xfId="1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right"/>
    </xf>
    <xf numFmtId="4" fontId="2" fillId="0" borderId="0" xfId="1" applyNumberFormat="1" applyFont="1" applyAlignment="1">
      <alignment horizontal="right"/>
    </xf>
    <xf numFmtId="2" fontId="2" fillId="0" borderId="0" xfId="0" applyNumberFormat="1" applyFont="1" applyAlignment="1">
      <alignment horizontal="right" vertical="center"/>
    </xf>
    <xf numFmtId="4" fontId="2" fillId="0" borderId="0" xfId="1" applyNumberFormat="1" applyFont="1" applyAlignment="1">
      <alignment horizontal="right" vertical="center"/>
    </xf>
    <xf numFmtId="4" fontId="2" fillId="0" borderId="0" xfId="0" applyNumberFormat="1" applyFont="1" applyAlignment="1">
      <alignment horizontal="right" vertical="center"/>
    </xf>
    <xf numFmtId="4" fontId="3" fillId="0" borderId="0" xfId="0" applyNumberFormat="1" applyFont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5" fillId="3" borderId="0" xfId="0" applyFont="1" applyFill="1" applyAlignment="1">
      <alignment horizontal="left" vertical="center" wrapText="1"/>
    </xf>
    <xf numFmtId="0" fontId="10" fillId="0" borderId="0" xfId="0" applyFont="1" applyAlignment="1">
      <alignment horizontal="left" vertical="top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left" wrapText="1"/>
    </xf>
    <xf numFmtId="0" fontId="4" fillId="0" borderId="0" xfId="0" applyFont="1" applyAlignment="1">
      <alignment horizontal="left" vertical="top" wrapText="1"/>
    </xf>
  </cellXfs>
  <cellStyles count="3">
    <cellStyle name="Normale" xfId="0" builtinId="0"/>
    <cellStyle name="Percentuale" xfId="2" builtinId="5"/>
    <cellStyle name="Valuta" xfId="1" builtinId="4"/>
  </cellStyles>
  <dxfs count="1">
    <dxf>
      <font>
        <color theme="0"/>
      </font>
    </dxf>
  </dxfs>
  <tableStyles count="0" defaultTableStyle="TableStyleMedium2" defaultPivotStyle="PivotStyleLight16"/>
  <colors>
    <mruColors>
      <color rgb="FF414141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9526</xdr:colOff>
      <xdr:row>0</xdr:row>
      <xdr:rowOff>276225</xdr:rowOff>
    </xdr:from>
    <xdr:to>
      <xdr:col>3</xdr:col>
      <xdr:colOff>7939</xdr:colOff>
      <xdr:row>0</xdr:row>
      <xdr:rowOff>561975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9ACE3EFB-3C78-9DBC-4E63-D9CC600B06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6740" y="276225"/>
          <a:ext cx="1917020" cy="2857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496729</xdr:colOff>
      <xdr:row>0</xdr:row>
      <xdr:rowOff>0</xdr:rowOff>
    </xdr:from>
    <xdr:to>
      <xdr:col>1</xdr:col>
      <xdr:colOff>1049179</xdr:colOff>
      <xdr:row>1</xdr:row>
      <xdr:rowOff>47477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74884693-A4CD-4FD8-9F26-89A9A58F7C8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452"/>
        <a:stretch>
          <a:fillRect/>
        </a:stretch>
      </xdr:blipFill>
      <xdr:spPr bwMode="auto">
        <a:xfrm>
          <a:off x="496729" y="0"/>
          <a:ext cx="2466975" cy="80947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Commerciale/Fibrenet/ITALIA/ITALIA_NORD/Voci%20di%20CAPITOLATO/TIPOLOGICI%20GENNAIO%202026/RI%20-STRUTTURA%20-%20MURATURE%20da%20controllare/RISTRUTTURA_LISTINO%202026.xlsx" TargetMode="External"/><Relationship Id="rId2" Type="http://schemas.openxmlformats.org/officeDocument/2006/relationships/externalLinkPath" Target="file:///\\SERVER-dfs01\DATI\Commerciale\Fibrenet\ITALIA\ITALIA_NORD\Voci%20di%20CAPITOLATO\TIPOLOGICI%20GENNAIO%202026\RI%20-STRUTTURA%20-%20MURATURE%20da%20controllare\RISTRUTTURA_LISTINO%202026.xlsx" TargetMode="External"/><Relationship Id="rId1" Type="http://schemas.openxmlformats.org/officeDocument/2006/relationships/externalLinkPath" Target="/Commerciale/Fibrenet/ITALIA/ITALIA_NORD/Voci%20di%20CAPITOLATO/TIPOLOGICI%20GENNAIO%202026/RI%20-STRUTTURA%20-%20MURATURE%20da%20controllare/RISTRUTTURA_LISTINO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Foglio1"/>
    </sheetNames>
    <sheetDataSet>
      <sheetData sheetId="0">
        <row r="1">
          <cell r="A1" t="str">
            <v>FBMESH33X33T96AR</v>
          </cell>
          <cell r="B1">
            <v>25.35</v>
          </cell>
        </row>
        <row r="2">
          <cell r="A2" t="str">
            <v>FBMESH66X66T96AR</v>
          </cell>
          <cell r="B2">
            <v>15.1</v>
          </cell>
        </row>
        <row r="3">
          <cell r="A3" t="str">
            <v>FBMESH99X99T96AR</v>
          </cell>
          <cell r="B3">
            <v>11.3</v>
          </cell>
        </row>
        <row r="4">
          <cell r="A4" t="str">
            <v>FBMESH66X66T192AR</v>
          </cell>
          <cell r="B4">
            <v>19.600000000000001</v>
          </cell>
        </row>
        <row r="5">
          <cell r="A5" t="str">
            <v>FBMESH99X99T192AR</v>
          </cell>
          <cell r="B5">
            <v>15.75</v>
          </cell>
        </row>
        <row r="6">
          <cell r="A6" t="str">
            <v>FBMESH132X132T192AR</v>
          </cell>
          <cell r="B6">
            <v>13.6</v>
          </cell>
        </row>
        <row r="7">
          <cell r="A7" t="str">
            <v>FBMESH33X33T96ARFORCE</v>
          </cell>
          <cell r="B7">
            <v>30.4</v>
          </cell>
        </row>
        <row r="8">
          <cell r="A8" t="str">
            <v>FBMESH66X66T96ARFORCE</v>
          </cell>
          <cell r="B8">
            <v>18.100000000000001</v>
          </cell>
        </row>
        <row r="9">
          <cell r="A9" t="str">
            <v>FBMESH99X99T96ARFORCE</v>
          </cell>
          <cell r="B9">
            <v>13.6</v>
          </cell>
        </row>
        <row r="10">
          <cell r="A10" t="str">
            <v>FBMESH66X66T192ARFORCE</v>
          </cell>
          <cell r="B10">
            <v>23.3</v>
          </cell>
        </row>
        <row r="11">
          <cell r="A11" t="str">
            <v>FBMESH99X99T192ARFORCE</v>
          </cell>
          <cell r="B11">
            <v>18.899999999999999</v>
          </cell>
        </row>
        <row r="12">
          <cell r="A12" t="str">
            <v>FBANG33X33T96AR</v>
          </cell>
          <cell r="B12">
            <v>31</v>
          </cell>
        </row>
        <row r="13">
          <cell r="A13" t="str">
            <v>FBANG66X66T96AR</v>
          </cell>
          <cell r="B13">
            <v>17.75</v>
          </cell>
        </row>
        <row r="14">
          <cell r="A14" t="str">
            <v>FBANG99X99T96AR</v>
          </cell>
          <cell r="B14">
            <v>14</v>
          </cell>
        </row>
        <row r="15">
          <cell r="A15" t="str">
            <v>FBANG66X66T192AR</v>
          </cell>
          <cell r="B15">
            <v>24</v>
          </cell>
        </row>
        <row r="16">
          <cell r="A16" t="str">
            <v>FBANG99X99T192AR</v>
          </cell>
          <cell r="B16">
            <v>18.399999999999999</v>
          </cell>
        </row>
        <row r="17">
          <cell r="A17" t="str">
            <v>FBFAZ33X33T96AR</v>
          </cell>
          <cell r="B17">
            <v>0.65</v>
          </cell>
        </row>
        <row r="18">
          <cell r="A18" t="str">
            <v>FBCON15L</v>
          </cell>
          <cell r="B18">
            <v>1.75</v>
          </cell>
        </row>
        <row r="19">
          <cell r="A19" t="str">
            <v>FBCON20L</v>
          </cell>
          <cell r="B19">
            <v>2.75</v>
          </cell>
        </row>
        <row r="20">
          <cell r="A20" t="str">
            <v>FBCON30L</v>
          </cell>
          <cell r="B20">
            <v>2.7</v>
          </cell>
        </row>
        <row r="21">
          <cell r="A21" t="str">
            <v>FBCON40L</v>
          </cell>
          <cell r="B21">
            <v>3.35</v>
          </cell>
        </row>
        <row r="22">
          <cell r="A22" t="str">
            <v>FBCON50L</v>
          </cell>
          <cell r="B22">
            <v>4.0999999999999996</v>
          </cell>
        </row>
        <row r="23">
          <cell r="A23" t="str">
            <v>FBCON60L</v>
          </cell>
          <cell r="B23">
            <v>4.8</v>
          </cell>
        </row>
        <row r="24">
          <cell r="A24" t="str">
            <v>FBCON80L</v>
          </cell>
          <cell r="B24">
            <v>6.4</v>
          </cell>
        </row>
        <row r="25">
          <cell r="A25" t="str">
            <v>FBCON100L</v>
          </cell>
          <cell r="B25">
            <v>7.65</v>
          </cell>
        </row>
        <row r="26">
          <cell r="A26" t="str">
            <v>FBDPP</v>
          </cell>
          <cell r="B26">
            <v>2.6</v>
          </cell>
        </row>
        <row r="27">
          <cell r="A27" t="str">
            <v>VINYL15-400</v>
          </cell>
          <cell r="B27">
            <v>22.25</v>
          </cell>
        </row>
        <row r="28">
          <cell r="A28" t="str">
            <v>FB-EPOXY500</v>
          </cell>
          <cell r="B28">
            <v>49.5</v>
          </cell>
        </row>
        <row r="29">
          <cell r="A29" t="str">
            <v>FB-RC30-3-600</v>
          </cell>
          <cell r="B29">
            <v>24.15</v>
          </cell>
        </row>
        <row r="30">
          <cell r="A30" t="str">
            <v>v-400</v>
          </cell>
          <cell r="B30">
            <v>112.7</v>
          </cell>
        </row>
        <row r="31">
          <cell r="A31" t="str">
            <v>GU-470</v>
          </cell>
          <cell r="B31">
            <v>167.9</v>
          </cell>
        </row>
        <row r="32">
          <cell r="A32" t="str">
            <v>GU-400 PB</v>
          </cell>
          <cell r="B32">
            <v>3168.25</v>
          </cell>
        </row>
        <row r="33">
          <cell r="A33" t="str">
            <v>GU-470 PN</v>
          </cell>
          <cell r="B33">
            <v>1826.2</v>
          </cell>
        </row>
        <row r="34">
          <cell r="A34" t="str">
            <v>GU-585PB</v>
          </cell>
          <cell r="B34">
            <v>2082.5</v>
          </cell>
        </row>
        <row r="35">
          <cell r="A35" t="str">
            <v>GU-600</v>
          </cell>
          <cell r="B35">
            <v>194.35</v>
          </cell>
        </row>
        <row r="36">
          <cell r="A36" t="str">
            <v>BU-14</v>
          </cell>
          <cell r="B36">
            <v>12.3</v>
          </cell>
        </row>
        <row r="37">
          <cell r="A37" t="str">
            <v>BU-16</v>
          </cell>
          <cell r="B37">
            <v>15.35</v>
          </cell>
        </row>
        <row r="38">
          <cell r="A38" t="str">
            <v>BU-22</v>
          </cell>
          <cell r="B38">
            <v>17.45</v>
          </cell>
        </row>
        <row r="39">
          <cell r="A39" t="str">
            <v>SCV1</v>
          </cell>
          <cell r="B39">
            <v>9.5500000000000007</v>
          </cell>
        </row>
        <row r="40">
          <cell r="A40" t="str">
            <v>SFF1</v>
          </cell>
          <cell r="B40">
            <v>29.25</v>
          </cell>
        </row>
        <row r="41">
          <cell r="A41" t="str">
            <v>PB-D8-G17</v>
          </cell>
          <cell r="B41">
            <v>3.55</v>
          </cell>
        </row>
        <row r="42">
          <cell r="A42" t="str">
            <v>PB-D10-G17</v>
          </cell>
          <cell r="B42">
            <v>4</v>
          </cell>
        </row>
        <row r="43">
          <cell r="A43" t="str">
            <v>PB-D12-G17</v>
          </cell>
          <cell r="B43">
            <v>4.4000000000000004</v>
          </cell>
        </row>
        <row r="44">
          <cell r="A44" t="str">
            <v>PB-D16-G17</v>
          </cell>
          <cell r="B44">
            <v>7.3</v>
          </cell>
        </row>
        <row r="45">
          <cell r="A45" t="str">
            <v>PB-D20-G17</v>
          </cell>
          <cell r="B45">
            <v>9</v>
          </cell>
        </row>
        <row r="46">
          <cell r="A46" t="str">
            <v>PB-D26-G17</v>
          </cell>
          <cell r="B46">
            <v>11.6</v>
          </cell>
        </row>
        <row r="47">
          <cell r="A47" t="str">
            <v>PB-D40-G17</v>
          </cell>
          <cell r="B47">
            <v>16.8</v>
          </cell>
        </row>
        <row r="48">
          <cell r="A48" t="str">
            <v>PB-D8-G17AM</v>
          </cell>
          <cell r="B48">
            <v>5.15</v>
          </cell>
        </row>
        <row r="49">
          <cell r="A49" t="str">
            <v>PB-D10-G17AM</v>
          </cell>
          <cell r="B49">
            <v>5.85</v>
          </cell>
        </row>
        <row r="50">
          <cell r="A50" t="str">
            <v>PB-D12-G17AM</v>
          </cell>
          <cell r="B50">
            <v>6.5</v>
          </cell>
        </row>
        <row r="51">
          <cell r="A51" t="str">
            <v>PB-D16-G17AM</v>
          </cell>
          <cell r="B51">
            <v>9.3000000000000007</v>
          </cell>
        </row>
        <row r="52">
          <cell r="A52" t="str">
            <v>PB-D20-G17AM</v>
          </cell>
          <cell r="B52">
            <v>11.2</v>
          </cell>
        </row>
        <row r="53">
          <cell r="A53" t="str">
            <v>PB-D26-G17AM</v>
          </cell>
          <cell r="B53">
            <v>13.8</v>
          </cell>
        </row>
        <row r="54">
          <cell r="A54" t="str">
            <v>PB-D40-G17AM</v>
          </cell>
          <cell r="B54">
            <v>20.3</v>
          </cell>
        </row>
        <row r="55">
          <cell r="A55" t="str">
            <v>LOCK10-VAR-015</v>
          </cell>
          <cell r="B55">
            <v>2.75</v>
          </cell>
        </row>
        <row r="56">
          <cell r="A56" t="str">
            <v>LOCK10-VAR-020</v>
          </cell>
          <cell r="B56">
            <v>3.15</v>
          </cell>
        </row>
        <row r="57">
          <cell r="A57" t="str">
            <v>LOCK10-VAR-030</v>
          </cell>
          <cell r="B57">
            <v>4</v>
          </cell>
        </row>
        <row r="58">
          <cell r="A58" t="str">
            <v>LOCK10-VAR-040</v>
          </cell>
          <cell r="B58">
            <v>4.7</v>
          </cell>
        </row>
        <row r="59">
          <cell r="A59" t="str">
            <v>CNHL093</v>
          </cell>
          <cell r="B59">
            <v>0.72</v>
          </cell>
        </row>
        <row r="60">
          <cell r="A60" t="str">
            <v>CNHL110</v>
          </cell>
          <cell r="B60">
            <v>0.57199999999999995</v>
          </cell>
        </row>
        <row r="61">
          <cell r="A61" t="str">
            <v>CNHL115</v>
          </cell>
          <cell r="B61">
            <v>0.60399999999999998</v>
          </cell>
        </row>
        <row r="62">
          <cell r="A62" t="str">
            <v>SNHL105</v>
          </cell>
          <cell r="B62">
            <v>0.81599999999999995</v>
          </cell>
        </row>
        <row r="63">
          <cell r="A63" t="str">
            <v>SNHL110</v>
          </cell>
          <cell r="B63">
            <v>0.84799999999999998</v>
          </cell>
        </row>
        <row r="64">
          <cell r="A64" t="str">
            <v>SNHL115</v>
          </cell>
          <cell r="B64">
            <v>0.85299999999999998</v>
          </cell>
        </row>
        <row r="65">
          <cell r="A65" t="str">
            <v>RNHL105</v>
          </cell>
          <cell r="B65">
            <v>1.6160000000000001</v>
          </cell>
        </row>
        <row r="66">
          <cell r="A66" t="str">
            <v>RZ210</v>
          </cell>
          <cell r="B66">
            <v>0.49199999999999999</v>
          </cell>
        </row>
        <row r="67">
          <cell r="A67" t="str">
            <v>RZ215</v>
          </cell>
          <cell r="B67">
            <v>0.498</v>
          </cell>
        </row>
        <row r="68">
          <cell r="A68" t="str">
            <v>RZ220</v>
          </cell>
          <cell r="B68">
            <v>0.68899999999999995</v>
          </cell>
        </row>
        <row r="69">
          <cell r="A69" t="str">
            <v>RZ225PM</v>
          </cell>
          <cell r="B69">
            <v>1.113</v>
          </cell>
        </row>
        <row r="70">
          <cell r="A70" t="str">
            <v>RZ230</v>
          </cell>
          <cell r="B70">
            <v>0.68300000000000005</v>
          </cell>
        </row>
        <row r="71">
          <cell r="A71" t="str">
            <v>RZ240</v>
          </cell>
          <cell r="B71">
            <v>0.71</v>
          </cell>
        </row>
        <row r="72">
          <cell r="A72" t="str">
            <v>RL103</v>
          </cell>
          <cell r="B72">
            <v>1.3720000000000001</v>
          </cell>
        </row>
        <row r="73">
          <cell r="A73" t="str">
            <v>TX251</v>
          </cell>
          <cell r="B73">
            <v>0.91100000000000003</v>
          </cell>
        </row>
        <row r="74">
          <cell r="A74" t="str">
            <v>TX259</v>
          </cell>
          <cell r="B74">
            <v>0.85199999999999998</v>
          </cell>
        </row>
        <row r="75">
          <cell r="A75" t="str">
            <v>TX259</v>
          </cell>
          <cell r="B75">
            <v>1.6</v>
          </cell>
        </row>
        <row r="76">
          <cell r="A76" t="str">
            <v>TX351</v>
          </cell>
          <cell r="B76">
            <v>1.478</v>
          </cell>
        </row>
        <row r="77">
          <cell r="A77" t="str">
            <v>TX376</v>
          </cell>
          <cell r="B77">
            <v>0.88500000000000001</v>
          </cell>
        </row>
        <row r="78">
          <cell r="A78" t="str">
            <v>TX468SR</v>
          </cell>
          <cell r="B78">
            <v>1.0189999999999999</v>
          </cell>
        </row>
        <row r="79">
          <cell r="A79" t="str">
            <v>TX500</v>
          </cell>
          <cell r="B79">
            <v>0.99199999999999999</v>
          </cell>
        </row>
        <row r="80">
          <cell r="A80" t="str">
            <v>TX750RP</v>
          </cell>
          <cell r="B80">
            <v>1.655</v>
          </cell>
        </row>
        <row r="81">
          <cell r="A81" t="str">
            <v>FL170</v>
          </cell>
          <cell r="B81">
            <v>0.90500000000000003</v>
          </cell>
        </row>
        <row r="83">
          <cell r="A83" t="str">
            <v>FL179</v>
          </cell>
          <cell r="B83">
            <v>0.92300000000000004</v>
          </cell>
        </row>
        <row r="84">
          <cell r="A84" t="str">
            <v>FL190RP</v>
          </cell>
          <cell r="B84">
            <v>1.98</v>
          </cell>
        </row>
        <row r="85">
          <cell r="A85" t="str">
            <v>FL469</v>
          </cell>
          <cell r="B85">
            <v>1.1419999999999999</v>
          </cell>
        </row>
        <row r="86">
          <cell r="A86" t="str">
            <v>FL469</v>
          </cell>
          <cell r="B86">
            <v>1.085</v>
          </cell>
        </row>
        <row r="87">
          <cell r="A87" t="str">
            <v>FL470</v>
          </cell>
          <cell r="B87">
            <v>0.94799999999999995</v>
          </cell>
        </row>
        <row r="88">
          <cell r="A88" t="str">
            <v>FL475</v>
          </cell>
          <cell r="B88">
            <v>0.95199999999999996</v>
          </cell>
        </row>
        <row r="89">
          <cell r="A89" t="str">
            <v>SF100</v>
          </cell>
          <cell r="B89">
            <v>1.613</v>
          </cell>
        </row>
        <row r="90">
          <cell r="A90" t="str">
            <v>SF100RP</v>
          </cell>
          <cell r="B90">
            <v>2.286</v>
          </cell>
        </row>
        <row r="91">
          <cell r="A91" t="str">
            <v>SF100IN</v>
          </cell>
          <cell r="B91">
            <v>1.899</v>
          </cell>
        </row>
        <row r="92">
          <cell r="A92" t="str">
            <v>SF130IN</v>
          </cell>
          <cell r="B92">
            <v>2.476</v>
          </cell>
        </row>
        <row r="93">
          <cell r="A93" t="str">
            <v>SF130IN-K</v>
          </cell>
          <cell r="B93">
            <v>2.71</v>
          </cell>
        </row>
        <row r="94">
          <cell r="A94" t="str">
            <v>SF130IN-G</v>
          </cell>
          <cell r="B94">
            <v>2.835</v>
          </cell>
        </row>
        <row r="95">
          <cell r="A95" t="str">
            <v>RF114</v>
          </cell>
        </row>
        <row r="96">
          <cell r="A96" t="str">
            <v>RF224</v>
          </cell>
        </row>
        <row r="97">
          <cell r="A97" t="str">
            <v>RF226</v>
          </cell>
        </row>
        <row r="98">
          <cell r="A98" t="str">
            <v>RF248</v>
          </cell>
        </row>
        <row r="99">
          <cell r="A99" t="str">
            <v>RF323</v>
          </cell>
        </row>
      </sheetData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966E0-B531-4E64-B740-BE15756960DA}">
  <sheetPr>
    <pageSetUpPr fitToPage="1"/>
  </sheetPr>
  <dimension ref="A1:W40"/>
  <sheetViews>
    <sheetView tabSelected="1" view="pageBreakPreview" zoomScaleNormal="100" zoomScaleSheetLayoutView="100" workbookViewId="0">
      <selection activeCell="AF13" sqref="AF13"/>
    </sheetView>
  </sheetViews>
  <sheetFormatPr defaultRowHeight="16.5" x14ac:dyDescent="0.3"/>
  <cols>
    <col min="1" max="7" width="28.7109375" style="1" customWidth="1"/>
    <col min="8" max="8" width="9.140625" style="1"/>
    <col min="9" max="23" width="25.7109375" style="1" hidden="1" customWidth="1"/>
    <col min="24" max="24" width="0" style="1" hidden="1" customWidth="1"/>
    <col min="25" max="16384" width="9.140625" style="1"/>
  </cols>
  <sheetData>
    <row r="1" spans="1:23" ht="60" customHeight="1" x14ac:dyDescent="0.3">
      <c r="A1" s="48"/>
      <c r="B1" s="48"/>
      <c r="C1" s="23"/>
      <c r="D1" s="46" t="s">
        <v>56</v>
      </c>
      <c r="E1" s="49" t="str">
        <f>_xlfn.CONCAT("ELEMENTO ANGOLARE 
RINFORZO DI ARCHI E PILASTRI
Angolare ",A4,)</f>
        <v>ELEMENTO ANGOLARE 
RINFORZO DI ARCHI E PILASTRI
Angolare FBANG99X99T192AR</v>
      </c>
      <c r="F1" s="49"/>
      <c r="G1" s="49"/>
      <c r="I1" s="37" t="s">
        <v>29</v>
      </c>
      <c r="J1" s="37" t="s">
        <v>30</v>
      </c>
      <c r="K1" s="37" t="s">
        <v>31</v>
      </c>
      <c r="L1" s="37" t="s">
        <v>32</v>
      </c>
      <c r="M1" s="38" t="s">
        <v>33</v>
      </c>
      <c r="N1" s="39" t="s">
        <v>34</v>
      </c>
      <c r="O1" s="39" t="s">
        <v>47</v>
      </c>
      <c r="P1" s="39" t="s">
        <v>48</v>
      </c>
      <c r="Q1" s="39" t="s">
        <v>35</v>
      </c>
      <c r="R1" s="39" t="s">
        <v>36</v>
      </c>
      <c r="S1" s="39" t="s">
        <v>37</v>
      </c>
      <c r="T1" s="39" t="s">
        <v>38</v>
      </c>
      <c r="U1" s="37" t="s">
        <v>23</v>
      </c>
      <c r="V1" s="38" t="s">
        <v>39</v>
      </c>
      <c r="W1" s="37" t="s">
        <v>40</v>
      </c>
    </row>
    <row r="2" spans="1:23" x14ac:dyDescent="0.3">
      <c r="I2" s="15" t="str">
        <f>A4</f>
        <v>FBANG99X99T192AR</v>
      </c>
      <c r="J2" s="15" t="str">
        <f>VLOOKUP(I2,DATI!A:P,2,0)</f>
        <v>99x99</v>
      </c>
      <c r="K2" s="15">
        <f>VLOOKUP(I2,DATI!A:P,3,0)</f>
        <v>5</v>
      </c>
      <c r="L2" s="15" t="str">
        <f>VLOOKUP(I2,DATI!A:P,4,0)</f>
        <v>330x330</v>
      </c>
      <c r="M2" s="15">
        <f>VLOOKUP(I2,DATI!A:P,5,0)</f>
        <v>18.399999999999999</v>
      </c>
      <c r="N2" s="15">
        <f>VLOOKUP(I2,DATI!A:P,6,0)</f>
        <v>395</v>
      </c>
      <c r="O2" s="15">
        <f>VLOOKUP(I2,DATI!A:P,7,0)</f>
        <v>14.31</v>
      </c>
      <c r="P2" s="15">
        <f>VLOOKUP(I2,DATI!A:P,8,0)</f>
        <v>25500</v>
      </c>
      <c r="Q2" s="15">
        <f>VLOOKUP(I2,DATI!A:P,9,0)</f>
        <v>5.5</v>
      </c>
      <c r="R2" s="15">
        <f>VLOOKUP(I2,DATI!A:P,10,0)</f>
        <v>1.5</v>
      </c>
      <c r="S2" s="15">
        <f>VLOOKUP(I2,DATI!A:P,11,0)</f>
        <v>0.43</v>
      </c>
      <c r="T2" s="15">
        <f>VLOOKUP(I2,DATI!A:P,12,0)</f>
        <v>15</v>
      </c>
      <c r="U2" s="15">
        <f>VLOOKUP(I2,DATI!A:P,13,0)</f>
        <v>10</v>
      </c>
      <c r="V2" s="15">
        <f>VLOOKUP(I2,DATI!A:P,14,0)</f>
        <v>26.72</v>
      </c>
      <c r="W2" s="15">
        <f>VLOOKUP(I2,DATI!A:P,15,0)</f>
        <v>0.1</v>
      </c>
    </row>
    <row r="3" spans="1:23" s="2" customFormat="1" ht="36" customHeight="1" x14ac:dyDescent="0.25">
      <c r="A3" s="19" t="s">
        <v>49</v>
      </c>
    </row>
    <row r="4" spans="1:23" x14ac:dyDescent="0.3">
      <c r="A4" s="23" t="s">
        <v>46</v>
      </c>
    </row>
    <row r="5" spans="1:23" ht="9.9499999999999993" customHeight="1" x14ac:dyDescent="0.3"/>
    <row r="6" spans="1:23" ht="19.5" x14ac:dyDescent="0.3">
      <c r="A6" s="53" t="s">
        <v>2</v>
      </c>
      <c r="B6" s="53"/>
      <c r="C6" s="53"/>
      <c r="D6" s="53"/>
      <c r="E6" s="53"/>
      <c r="F6" s="53"/>
      <c r="G6" s="53"/>
    </row>
    <row r="7" spans="1:23" s="36" customFormat="1" ht="122.25" customHeight="1" x14ac:dyDescent="0.3">
      <c r="A7" s="54" t="str">
        <f>_xlfn.CONCAT("
Rinforzo di murature mediante collegamento di incroci murari e/o consolidamento strutturale di pilastri e archi con tecnica dell’intonaco armato,  mediante applicazione di elemento d’angolo ",
A4,
_xlfn._LONGTEXT(" di Fibre Net Spa, o equivalente, componente del Sistema CRM - Composite Reinforced Mortar - System for strengthening masonry wall denominato RI-STRUTTURA preformato in materiale composito fibrorinforzato G.F.R.P. (Glass Fiber Reinforced Polymer), dotato ","di marcatura CE per azioni gravitazionali, vento e sisma; in possesso di certificazione EPD ai fini della dichiarazione di contributo ai CAM (criteri ambientali minimi). Angolare alcalino resistente, preformato con piega a 90°, composto da rete realizzata"," con roving di vetro e resina termoindurente di tipo vinilestere-epossidico, diametro nominale dei trefoli &gt;"),
K2,
" mm, di altezza 2,00 m e larghezza 33 cm per lato. Tensione a trazione del composito ≥ ",
N2,
" MPa, sezione nominale della singola barra ≥ ",
O2,
" mm², modulo elastico a trazione equivalente ≥ ",
P2,
" N/mm², resistenza a trazione caratteristica della singola barra ≥ ",
Q2,
" kN, allungamento medio a rottura ",
R2,
"%, resistenza caratteristica a strappo del nodo ≥ ",
S2,
" kN. Decadimento di resistenza a trazione e del modulo elastico per l’ambiente umido, alcalino e salino &lt; ",
T2,
"%")</f>
        <v xml:space="preserve">
Rinforzo di murature mediante collegamento di incroci murari e/o consolidamento strutturale di pilastri e archi con tecnica dell’intonaco armato,  mediante applicazione di elemento d’angolo FBANG99X99T192AR di Fibre Net Spa, o equivalente, componente del Sistema CRM - Composite Reinforced Mortar - System for strengthening masonry wall denominato RI-STRUTTURA preformato in materiale composito fibrorinforzato G.F.R.P. (Glass Fiber Reinforced Polymer), dotato di marcatura CE per azioni gravitazionali, vento e sisma; in possesso di certificazione EPD ai fini della dichiarazione di contributo ai CAM (criteri ambientali minimi). Angolare alcalino resistente, preformato con piega a 90°, composto da rete realizzata con roving di vetro e resina termoindurente di tipo vinilestere-epossidico, diametro nominale dei trefoli &gt;5 mm, di altezza 2,00 m e larghezza 33 cm per lato. Tensione a trazione del composito ≥ 395 MPa, sezione nominale della singola barra ≥ 14,31 mm², modulo elastico a trazione equivalente ≥ 25500 N/mm², resistenza a trazione caratteristica della singola barra ≥ 5,5 kN, allungamento medio a rottura 1,5%, resistenza caratteristica a strappo del nodo ≥ 0,43 kN. Decadimento di resistenza a trazione e del modulo elastico per l’ambiente umido, alcalino e salino &lt; 15%</v>
      </c>
      <c r="B7" s="54"/>
      <c r="C7" s="54"/>
      <c r="D7" s="54"/>
      <c r="E7" s="54"/>
      <c r="F7" s="54"/>
      <c r="G7" s="54"/>
    </row>
    <row r="8" spans="1:23" ht="19.5" x14ac:dyDescent="0.3">
      <c r="A8" s="52" t="s">
        <v>0</v>
      </c>
      <c r="B8" s="52"/>
      <c r="C8" s="52"/>
      <c r="D8" s="52"/>
      <c r="E8" s="52"/>
      <c r="F8" s="52"/>
      <c r="G8" s="52"/>
    </row>
    <row r="9" spans="1:23" s="4" customFormat="1" x14ac:dyDescent="0.3">
      <c r="A9" s="51" t="s">
        <v>50</v>
      </c>
      <c r="B9" s="51"/>
      <c r="C9" s="51"/>
      <c r="D9" s="51"/>
      <c r="E9" s="51"/>
      <c r="F9" s="51"/>
      <c r="G9" s="51"/>
    </row>
    <row r="10" spans="1:23" ht="19.5" x14ac:dyDescent="0.3">
      <c r="A10" s="52" t="s">
        <v>1</v>
      </c>
      <c r="B10" s="52"/>
      <c r="C10" s="52"/>
      <c r="D10" s="52"/>
      <c r="E10" s="52"/>
      <c r="F10" s="52"/>
      <c r="G10" s="52"/>
    </row>
    <row r="11" spans="1:23" s="4" customFormat="1" x14ac:dyDescent="0.3">
      <c r="A11" s="47" t="s">
        <v>51</v>
      </c>
      <c r="B11" s="47"/>
      <c r="C11" s="47"/>
      <c r="D11" s="47"/>
      <c r="E11" s="47"/>
      <c r="F11" s="47"/>
      <c r="G11" s="47"/>
    </row>
    <row r="12" spans="1:23" s="4" customFormat="1" ht="18.75" x14ac:dyDescent="0.3">
      <c r="A12" s="55" t="s">
        <v>52</v>
      </c>
      <c r="B12" s="55"/>
      <c r="C12" s="55"/>
      <c r="D12" s="55"/>
      <c r="E12" s="55"/>
      <c r="F12" s="24" t="s">
        <v>33</v>
      </c>
      <c r="G12" s="31">
        <f>G38</f>
        <v>26.656079999999996</v>
      </c>
    </row>
    <row r="13" spans="1:23" s="4" customFormat="1" ht="9.9499999999999993" customHeight="1" x14ac:dyDescent="0.3">
      <c r="A13" s="3"/>
      <c r="B13" s="3"/>
      <c r="C13" s="3"/>
      <c r="D13" s="3"/>
      <c r="E13" s="3"/>
      <c r="F13" s="3"/>
      <c r="G13" s="25"/>
    </row>
    <row r="14" spans="1:23" s="7" customFormat="1" ht="30" customHeight="1" x14ac:dyDescent="0.25">
      <c r="A14" s="50" t="s">
        <v>4</v>
      </c>
      <c r="B14" s="50"/>
      <c r="C14" s="20" t="s">
        <v>5</v>
      </c>
      <c r="D14" s="20" t="s">
        <v>6</v>
      </c>
      <c r="E14" s="20" t="s">
        <v>7</v>
      </c>
      <c r="F14" s="20" t="s">
        <v>57</v>
      </c>
      <c r="G14" s="26" t="s">
        <v>33</v>
      </c>
    </row>
    <row r="15" spans="1:23" s="4" customFormat="1" ht="9.9499999999999993" customHeight="1" x14ac:dyDescent="0.3">
      <c r="A15" s="3"/>
      <c r="B15" s="3"/>
      <c r="C15" s="3"/>
      <c r="D15" s="3"/>
      <c r="E15" s="3"/>
      <c r="F15" s="3"/>
      <c r="G15" s="25"/>
    </row>
    <row r="16" spans="1:23" s="6" customFormat="1" ht="14.25" x14ac:dyDescent="0.2">
      <c r="A16" s="8" t="s">
        <v>3</v>
      </c>
      <c r="B16" s="8"/>
      <c r="C16" s="8"/>
      <c r="D16" s="8"/>
      <c r="E16" s="8"/>
      <c r="F16" s="8"/>
      <c r="G16" s="27"/>
    </row>
    <row r="17" spans="1:7" s="10" customFormat="1" x14ac:dyDescent="0.25">
      <c r="A17" s="9" t="s">
        <v>53</v>
      </c>
      <c r="C17" s="2"/>
      <c r="D17" s="11"/>
      <c r="G17" s="28"/>
    </row>
    <row r="18" spans="1:7" s="10" customFormat="1" x14ac:dyDescent="0.25">
      <c r="A18" s="10" t="s">
        <v>8</v>
      </c>
      <c r="C18" s="16" t="s">
        <v>54</v>
      </c>
      <c r="D18" s="32">
        <f>W2</f>
        <v>0.1</v>
      </c>
      <c r="E18" s="32">
        <f>V2</f>
        <v>26.72</v>
      </c>
      <c r="F18" s="28">
        <f>D18*E18</f>
        <v>2.6720000000000002</v>
      </c>
    </row>
    <row r="19" spans="1:7" x14ac:dyDescent="0.3">
      <c r="C19" s="16"/>
      <c r="E19" s="18"/>
      <c r="F19" s="33" t="s">
        <v>9</v>
      </c>
      <c r="G19" s="29">
        <f>SUM(F18:F18)</f>
        <v>2.6720000000000002</v>
      </c>
    </row>
    <row r="20" spans="1:7" ht="9.9499999999999993" customHeight="1" x14ac:dyDescent="0.3">
      <c r="C20" s="16"/>
      <c r="E20" s="18"/>
      <c r="F20" s="18"/>
      <c r="G20" s="29"/>
    </row>
    <row r="21" spans="1:7" s="6" customFormat="1" ht="14.25" x14ac:dyDescent="0.2">
      <c r="A21" s="8" t="s">
        <v>10</v>
      </c>
      <c r="B21" s="8"/>
      <c r="C21" s="17"/>
      <c r="D21" s="8"/>
      <c r="E21" s="27"/>
      <c r="F21" s="27"/>
      <c r="G21" s="27"/>
    </row>
    <row r="22" spans="1:7" ht="36.75" customHeight="1" x14ac:dyDescent="0.3">
      <c r="A22" s="47" t="str">
        <f>_xlfn.CONCAT("Rinforzo d'angolo in G.F.R.P. ",
A4,
", altezza 2 m - larghezza 33 cm per lato")</f>
        <v>Rinforzo d'angolo in G.F.R.P. FBANG99X99T192AR, altezza 2 m - larghezza 33 cm per lato</v>
      </c>
      <c r="B22" s="47"/>
      <c r="C22" s="16" t="s">
        <v>55</v>
      </c>
      <c r="D22" s="42">
        <v>1</v>
      </c>
      <c r="E22" s="43">
        <f>M2</f>
        <v>18.399999999999999</v>
      </c>
      <c r="F22" s="44">
        <f>D22*E22</f>
        <v>18.399999999999999</v>
      </c>
      <c r="G22" s="45"/>
    </row>
    <row r="23" spans="1:7" ht="9.9499999999999993" customHeight="1" x14ac:dyDescent="0.3"/>
    <row r="24" spans="1:7" x14ac:dyDescent="0.3">
      <c r="C24" s="16"/>
      <c r="D24" s="13"/>
      <c r="E24" s="34"/>
      <c r="F24" s="33" t="s">
        <v>12</v>
      </c>
      <c r="G24" s="29">
        <f>SUM(F22:F22)</f>
        <v>18.399999999999999</v>
      </c>
    </row>
    <row r="25" spans="1:7" s="6" customFormat="1" ht="14.25" x14ac:dyDescent="0.2">
      <c r="A25" s="8" t="s">
        <v>13</v>
      </c>
      <c r="B25" s="8"/>
      <c r="C25" s="17"/>
      <c r="D25" s="8"/>
      <c r="E25" s="27"/>
      <c r="F25" s="27"/>
      <c r="G25" s="27"/>
    </row>
    <row r="26" spans="1:7" hidden="1" x14ac:dyDescent="0.3">
      <c r="A26" s="47" t="s">
        <v>28</v>
      </c>
      <c r="B26" s="47"/>
      <c r="C26" s="16" t="s">
        <v>11</v>
      </c>
      <c r="D26" s="18">
        <v>0</v>
      </c>
      <c r="E26" s="34">
        <v>1.1000000000000001</v>
      </c>
      <c r="F26" s="18">
        <f>D26*E26</f>
        <v>0</v>
      </c>
      <c r="G26" s="29"/>
    </row>
    <row r="27" spans="1:7" hidden="1" x14ac:dyDescent="0.3">
      <c r="A27" s="1" t="s">
        <v>14</v>
      </c>
      <c r="C27" s="16" t="s">
        <v>11</v>
      </c>
      <c r="D27" s="18">
        <v>0</v>
      </c>
      <c r="E27" s="34">
        <v>3</v>
      </c>
      <c r="F27" s="18">
        <f>D27*E27</f>
        <v>0</v>
      </c>
      <c r="G27" s="29"/>
    </row>
    <row r="28" spans="1:7" hidden="1" x14ac:dyDescent="0.3">
      <c r="C28" s="2"/>
      <c r="D28" s="18"/>
      <c r="E28" s="34"/>
      <c r="F28" s="33" t="s">
        <v>12</v>
      </c>
      <c r="G28" s="29">
        <f>SUM(F26:F27)</f>
        <v>0</v>
      </c>
    </row>
    <row r="29" spans="1:7" hidden="1" x14ac:dyDescent="0.3">
      <c r="C29" s="2"/>
      <c r="D29" s="18"/>
      <c r="E29" s="18"/>
      <c r="F29" s="18"/>
      <c r="G29" s="29"/>
    </row>
    <row r="30" spans="1:7" hidden="1" x14ac:dyDescent="0.3">
      <c r="C30" s="2"/>
      <c r="D30" s="18"/>
      <c r="E30" s="18"/>
      <c r="F30" s="18"/>
      <c r="G30" s="29"/>
    </row>
    <row r="31" spans="1:7" x14ac:dyDescent="0.3">
      <c r="A31" s="5" t="s">
        <v>20</v>
      </c>
      <c r="B31" s="5"/>
      <c r="C31" s="2"/>
      <c r="D31" s="18"/>
      <c r="E31" s="18"/>
      <c r="F31" s="33" t="s">
        <v>17</v>
      </c>
      <c r="G31" s="29">
        <f>G19+G24</f>
        <v>21.071999999999999</v>
      </c>
    </row>
    <row r="32" spans="1:7" x14ac:dyDescent="0.3">
      <c r="A32" s="5"/>
      <c r="B32" s="5"/>
      <c r="C32" s="2"/>
      <c r="D32" s="18"/>
      <c r="E32" s="18"/>
      <c r="F32" s="33"/>
      <c r="G32" s="29"/>
    </row>
    <row r="33" spans="1:7" x14ac:dyDescent="0.3">
      <c r="A33" s="5" t="s">
        <v>21</v>
      </c>
      <c r="B33" s="5"/>
      <c r="C33" s="16" t="s">
        <v>16</v>
      </c>
      <c r="D33" s="18">
        <v>15</v>
      </c>
      <c r="E33" s="18">
        <f>G31</f>
        <v>21.071999999999999</v>
      </c>
      <c r="F33" s="18">
        <f>E33*D33/100</f>
        <v>3.1608000000000001</v>
      </c>
      <c r="G33" s="29">
        <f>F33</f>
        <v>3.1608000000000001</v>
      </c>
    </row>
    <row r="34" spans="1:7" x14ac:dyDescent="0.3">
      <c r="C34" s="16"/>
      <c r="D34" s="18"/>
      <c r="E34" s="18"/>
      <c r="F34" s="35" t="s">
        <v>18</v>
      </c>
      <c r="G34" s="29">
        <f>0.02*G38</f>
        <v>0.53312159999999997</v>
      </c>
    </row>
    <row r="35" spans="1:7" x14ac:dyDescent="0.3">
      <c r="C35" s="16"/>
      <c r="D35" s="18"/>
      <c r="E35" s="18"/>
      <c r="F35" s="35"/>
      <c r="G35" s="29"/>
    </row>
    <row r="36" spans="1:7" x14ac:dyDescent="0.3">
      <c r="A36" s="5" t="s">
        <v>22</v>
      </c>
      <c r="B36" s="12"/>
      <c r="C36" s="16" t="s">
        <v>16</v>
      </c>
      <c r="D36" s="18">
        <v>10</v>
      </c>
      <c r="E36" s="18">
        <f>G28+G31+G33</f>
        <v>24.232799999999997</v>
      </c>
      <c r="F36" s="18">
        <f>E36*D36/100</f>
        <v>2.4232799999999997</v>
      </c>
      <c r="G36" s="29">
        <f>F36</f>
        <v>2.4232799999999997</v>
      </c>
    </row>
    <row r="37" spans="1:7" ht="9.9499999999999993" customHeight="1" x14ac:dyDescent="0.3">
      <c r="C37" s="2"/>
      <c r="G37" s="18"/>
    </row>
    <row r="38" spans="1:7" x14ac:dyDescent="0.3">
      <c r="A38" s="21" t="s">
        <v>15</v>
      </c>
      <c r="B38" s="21"/>
      <c r="C38" s="22" t="s">
        <v>33</v>
      </c>
      <c r="D38" s="21"/>
      <c r="E38" s="21"/>
      <c r="F38" s="21"/>
      <c r="G38" s="30">
        <f>G31+G33+G36</f>
        <v>26.656079999999996</v>
      </c>
    </row>
    <row r="39" spans="1:7" ht="9.9499999999999993" customHeight="1" x14ac:dyDescent="0.3"/>
    <row r="40" spans="1:7" x14ac:dyDescent="0.3">
      <c r="A40" s="1" t="s">
        <v>19</v>
      </c>
      <c r="G40" s="14">
        <f>G24/G38</f>
        <v>0.69027403879340099</v>
      </c>
    </row>
  </sheetData>
  <mergeCells count="12">
    <mergeCell ref="A26:B26"/>
    <mergeCell ref="A1:B1"/>
    <mergeCell ref="E1:G1"/>
    <mergeCell ref="A14:B14"/>
    <mergeCell ref="A9:G9"/>
    <mergeCell ref="A10:G10"/>
    <mergeCell ref="A11:G11"/>
    <mergeCell ref="A6:G6"/>
    <mergeCell ref="A7:G7"/>
    <mergeCell ref="A8:G8"/>
    <mergeCell ref="A12:E12"/>
    <mergeCell ref="A22:B22"/>
  </mergeCells>
  <phoneticPr fontId="6" type="noConversion"/>
  <conditionalFormatting sqref="A17:XFD17">
    <cfRule type="cellIs" dxfId="0" priority="2" operator="equal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65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0F1C37A-D8FD-451F-B1D2-EA9092762D6E}">
          <x14:formula1>
            <xm:f>DATI!$A$2:$A$1000</xm:f>
          </x14:formula1>
          <xm:sqref>A4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E1BB7-8B01-4941-938A-02D24C48B9CB}">
  <dimension ref="A1:P6"/>
  <sheetViews>
    <sheetView topLeftCell="H1" workbookViewId="0">
      <selection sqref="A1:P1"/>
    </sheetView>
  </sheetViews>
  <sheetFormatPr defaultColWidth="25.7109375" defaultRowHeight="16.5" x14ac:dyDescent="0.3"/>
  <cols>
    <col min="1" max="16384" width="25.7109375" style="1"/>
  </cols>
  <sheetData>
    <row r="1" spans="1:16" ht="28.5" x14ac:dyDescent="0.3">
      <c r="A1" s="37" t="s">
        <v>29</v>
      </c>
      <c r="B1" s="37" t="s">
        <v>30</v>
      </c>
      <c r="C1" s="37" t="s">
        <v>31</v>
      </c>
      <c r="D1" s="37" t="s">
        <v>32</v>
      </c>
      <c r="E1" s="38" t="s">
        <v>33</v>
      </c>
      <c r="F1" s="39" t="s">
        <v>34</v>
      </c>
      <c r="G1" s="39" t="s">
        <v>47</v>
      </c>
      <c r="H1" s="39" t="s">
        <v>48</v>
      </c>
      <c r="I1" s="39" t="s">
        <v>35</v>
      </c>
      <c r="J1" s="39" t="s">
        <v>36</v>
      </c>
      <c r="K1" s="39" t="s">
        <v>37</v>
      </c>
      <c r="L1" s="39" t="s">
        <v>38</v>
      </c>
      <c r="M1" s="37" t="s">
        <v>23</v>
      </c>
      <c r="N1" s="38" t="s">
        <v>39</v>
      </c>
      <c r="O1" s="37" t="s">
        <v>40</v>
      </c>
      <c r="P1" s="37" t="s">
        <v>41</v>
      </c>
    </row>
    <row r="2" spans="1:16" s="18" customFormat="1" x14ac:dyDescent="0.3">
      <c r="A2" s="40" t="s">
        <v>42</v>
      </c>
      <c r="B2" s="40" t="s">
        <v>43</v>
      </c>
      <c r="C2" s="40">
        <v>3</v>
      </c>
      <c r="D2" s="40" t="s">
        <v>44</v>
      </c>
      <c r="E2" s="41">
        <f>VLOOKUP(A2,[1]Foglio1!$A:$B,2,0)</f>
        <v>31</v>
      </c>
      <c r="F2" s="41">
        <v>376</v>
      </c>
      <c r="G2" s="41">
        <v>8.9</v>
      </c>
      <c r="H2" s="41">
        <v>25000</v>
      </c>
      <c r="I2" s="41">
        <v>4.1399999999999997</v>
      </c>
      <c r="J2" s="41">
        <v>1.78</v>
      </c>
      <c r="K2" s="41">
        <v>0.25</v>
      </c>
      <c r="L2" s="41">
        <v>8</v>
      </c>
      <c r="M2" s="18">
        <v>30</v>
      </c>
      <c r="N2" s="34">
        <v>26.72</v>
      </c>
      <c r="O2" s="18">
        <v>0.1</v>
      </c>
      <c r="P2" s="18">
        <f>O2*N2</f>
        <v>2.6720000000000002</v>
      </c>
    </row>
    <row r="3" spans="1:16" s="18" customFormat="1" x14ac:dyDescent="0.3">
      <c r="A3" s="40" t="s">
        <v>26</v>
      </c>
      <c r="B3" s="40" t="s">
        <v>24</v>
      </c>
      <c r="C3" s="40">
        <v>3</v>
      </c>
      <c r="D3" s="40" t="s">
        <v>44</v>
      </c>
      <c r="E3" s="41">
        <f>VLOOKUP(A3,[1]Foglio1!$A:$B,2,0)</f>
        <v>17.75</v>
      </c>
      <c r="F3" s="41">
        <v>376</v>
      </c>
      <c r="G3" s="41">
        <v>8.9</v>
      </c>
      <c r="H3" s="41">
        <v>25000</v>
      </c>
      <c r="I3" s="41">
        <v>4.1399999999999997</v>
      </c>
      <c r="J3" s="41">
        <v>1.78</v>
      </c>
      <c r="K3" s="41">
        <v>0.25</v>
      </c>
      <c r="L3" s="41">
        <v>8</v>
      </c>
      <c r="M3" s="18">
        <v>15</v>
      </c>
      <c r="N3" s="34">
        <v>26.72</v>
      </c>
      <c r="O3" s="18">
        <v>0.1</v>
      </c>
      <c r="P3" s="18">
        <f t="shared" ref="P3:P6" si="0">O3*N3</f>
        <v>2.6720000000000002</v>
      </c>
    </row>
    <row r="4" spans="1:16" s="18" customFormat="1" x14ac:dyDescent="0.3">
      <c r="A4" s="40" t="s">
        <v>27</v>
      </c>
      <c r="B4" s="40" t="s">
        <v>25</v>
      </c>
      <c r="C4" s="40">
        <v>3</v>
      </c>
      <c r="D4" s="40" t="s">
        <v>44</v>
      </c>
      <c r="E4" s="41">
        <f>VLOOKUP(A4,[1]Foglio1!$A:$B,2,0)</f>
        <v>14</v>
      </c>
      <c r="F4" s="41">
        <v>376</v>
      </c>
      <c r="G4" s="41">
        <v>8.9</v>
      </c>
      <c r="H4" s="41">
        <v>25000</v>
      </c>
      <c r="I4" s="41">
        <v>4.1399999999999997</v>
      </c>
      <c r="J4" s="41">
        <v>1.5</v>
      </c>
      <c r="K4" s="41">
        <v>0.25</v>
      </c>
      <c r="L4" s="41">
        <v>8</v>
      </c>
      <c r="M4" s="18">
        <v>10</v>
      </c>
      <c r="N4" s="34">
        <v>26.72</v>
      </c>
      <c r="O4" s="18">
        <v>0.1</v>
      </c>
      <c r="P4" s="18">
        <f t="shared" si="0"/>
        <v>2.6720000000000002</v>
      </c>
    </row>
    <row r="5" spans="1:16" s="18" customFormat="1" x14ac:dyDescent="0.3">
      <c r="A5" s="40" t="s">
        <v>45</v>
      </c>
      <c r="B5" s="40" t="s">
        <v>24</v>
      </c>
      <c r="C5" s="40">
        <v>5</v>
      </c>
      <c r="D5" s="40" t="s">
        <v>44</v>
      </c>
      <c r="E5" s="41">
        <f>VLOOKUP(A5,[1]Foglio1!$A:$B,2,0)</f>
        <v>24</v>
      </c>
      <c r="F5" s="41">
        <v>395</v>
      </c>
      <c r="G5" s="41">
        <v>14.1</v>
      </c>
      <c r="H5" s="41">
        <v>25500</v>
      </c>
      <c r="I5" s="41">
        <v>5.5</v>
      </c>
      <c r="J5" s="41">
        <v>1.5</v>
      </c>
      <c r="K5" s="41">
        <v>0.43</v>
      </c>
      <c r="L5" s="41">
        <v>15</v>
      </c>
      <c r="M5" s="18">
        <v>15</v>
      </c>
      <c r="N5" s="34">
        <v>26.72</v>
      </c>
      <c r="O5" s="18">
        <v>0.1</v>
      </c>
      <c r="P5" s="18">
        <f t="shared" si="0"/>
        <v>2.6720000000000002</v>
      </c>
    </row>
    <row r="6" spans="1:16" s="18" customFormat="1" x14ac:dyDescent="0.3">
      <c r="A6" s="40" t="s">
        <v>46</v>
      </c>
      <c r="B6" s="40" t="s">
        <v>25</v>
      </c>
      <c r="C6" s="40">
        <v>5</v>
      </c>
      <c r="D6" s="40" t="s">
        <v>44</v>
      </c>
      <c r="E6" s="41">
        <f>VLOOKUP(A6,[1]Foglio1!$A:$B,2,0)</f>
        <v>18.399999999999999</v>
      </c>
      <c r="F6" s="41">
        <v>395</v>
      </c>
      <c r="G6" s="41">
        <v>14.31</v>
      </c>
      <c r="H6" s="41">
        <v>25500</v>
      </c>
      <c r="I6" s="41">
        <v>5.5</v>
      </c>
      <c r="J6" s="41">
        <v>1.5</v>
      </c>
      <c r="K6" s="41">
        <v>0.43</v>
      </c>
      <c r="L6" s="41">
        <v>15</v>
      </c>
      <c r="M6" s="18">
        <v>10</v>
      </c>
      <c r="N6" s="34">
        <v>26.72</v>
      </c>
      <c r="O6" s="18">
        <v>0.1</v>
      </c>
      <c r="P6" s="18">
        <f t="shared" si="0"/>
        <v>2.6720000000000002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RI-STRUTTURA ANGOLARI</vt:lpstr>
      <vt:lpstr>DATI</vt:lpstr>
      <vt:lpstr>'RI-STRUTTURA ANGOLARI'!Area_stampa</vt:lpstr>
      <vt:lpstr>'RI-STRUTTURA ANGOLARI'!Titoli_stampa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Chiara Garlatti</dc:creator>
  <cp:lastModifiedBy>Elena Sabbadini</cp:lastModifiedBy>
  <cp:lastPrinted>2026-09-11T10:09:58Z</cp:lastPrinted>
  <dcterms:created xsi:type="dcterms:W3CDTF">2026-09-08T07:41:54Z</dcterms:created>
  <dcterms:modified xsi:type="dcterms:W3CDTF">2026-10-06T11:29:56Z</dcterms:modified>
</cp:coreProperties>
</file>