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ER-dfs01\DATI\Pubblica\Fibrenet\MARKETING\SITO\RI-STRUTTURA - SOLAI\"/>
    </mc:Choice>
  </mc:AlternateContent>
  <xr:revisionPtr revIDLastSave="0" documentId="13_ncr:1_{96327B78-6207-480A-9A7C-8EB156AD45CB}" xr6:coauthVersionLast="47" xr6:coauthVersionMax="47" xr10:uidLastSave="{00000000-0000-0000-0000-000000000000}"/>
  <bookViews>
    <workbookView xWindow="-120" yWindow="-120" windowWidth="29040" windowHeight="15720" xr2:uid="{03937FBD-F0A2-4FA8-8083-26B873A3E23B}"/>
  </bookViews>
  <sheets>
    <sheet name="RI-STRUTTURA SOLAIO" sheetId="1" r:id="rId1"/>
    <sheet name="Dati" sheetId="2" state="hidden" r:id="rId2"/>
  </sheets>
  <definedNames>
    <definedName name="_xlnm._FilterDatabase" localSheetId="1" hidden="1">Dati!$A$1:$AD$1</definedName>
    <definedName name="_xlnm.Print_Area" localSheetId="0">'RI-STRUTTURA SOLAIO'!$A$1:$G$60</definedName>
    <definedName name="_xlnm.Print_Titles" localSheetId="0">'RI-STRUTTURA SOLAIO'!$1:$2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8" i="1" l="1"/>
  <c r="F46" i="1"/>
  <c r="A41" i="1"/>
  <c r="E32" i="1"/>
  <c r="E31" i="1"/>
  <c r="E28" i="1"/>
  <c r="F28" i="1" s="1"/>
  <c r="E33" i="1"/>
  <c r="E29" i="1"/>
  <c r="F29" i="1" s="1"/>
  <c r="E26" i="1"/>
  <c r="E25" i="1"/>
  <c r="E23" i="1"/>
  <c r="F32" i="1"/>
  <c r="A17" i="1"/>
  <c r="A7" i="1"/>
  <c r="AC2" i="1"/>
  <c r="E40" i="1" s="1"/>
  <c r="F40" i="1" s="1"/>
  <c r="AA2" i="1"/>
  <c r="E38" i="1" s="1"/>
  <c r="E39" i="1" s="1"/>
  <c r="Z2" i="1"/>
  <c r="D38" i="1" s="1"/>
  <c r="Y2" i="1"/>
  <c r="W2" i="1"/>
  <c r="E37" i="1" s="1"/>
  <c r="F37" i="1" s="1"/>
  <c r="V2" i="1"/>
  <c r="I2" i="1"/>
  <c r="N2" i="1" s="1"/>
  <c r="D39" i="1" l="1"/>
  <c r="F39" i="1" s="1"/>
  <c r="F38" i="1"/>
  <c r="P2" i="1"/>
  <c r="O2" i="1"/>
  <c r="Q2" i="1"/>
  <c r="R2" i="1"/>
  <c r="S2" i="1"/>
  <c r="T2" i="1"/>
  <c r="J2" i="1"/>
  <c r="K2" i="1"/>
  <c r="E41" i="1" s="1"/>
  <c r="F41" i="1" s="1"/>
  <c r="L2" i="1"/>
  <c r="M2" i="1"/>
  <c r="G42" i="1" l="1"/>
  <c r="A11" i="1"/>
  <c r="E1" i="1" l="1"/>
  <c r="F47" i="1" l="1"/>
  <c r="F45" i="1"/>
  <c r="F26" i="1" l="1"/>
  <c r="F31" i="1"/>
  <c r="F33" i="1"/>
  <c r="F23" i="1"/>
  <c r="F25" i="1"/>
  <c r="G34" i="1" l="1"/>
  <c r="G51" i="1" l="1"/>
  <c r="E53" i="1" s="1"/>
  <c r="F53" i="1" s="1"/>
  <c r="G53" i="1" s="1"/>
  <c r="E56" i="1" l="1"/>
  <c r="F56" i="1" s="1"/>
  <c r="G56" i="1" s="1"/>
  <c r="G58" i="1" s="1"/>
  <c r="G60" i="1" l="1"/>
  <c r="G17" i="1"/>
  <c r="G54" i="1"/>
</calcChain>
</file>

<file path=xl/sharedStrings.xml><?xml version="1.0" encoding="utf-8"?>
<sst xmlns="http://schemas.openxmlformats.org/spreadsheetml/2006/main" count="158" uniqueCount="90">
  <si>
    <t>Tipologia rete</t>
  </si>
  <si>
    <t>FBMESH66X66T96AR</t>
  </si>
  <si>
    <t>FBMESH99X99T96AR</t>
  </si>
  <si>
    <t>Maglia</t>
  </si>
  <si>
    <t>66x66 mm</t>
  </si>
  <si>
    <t>99x99 mm</t>
  </si>
  <si>
    <t>Diam. Trefolo</t>
  </si>
  <si>
    <t>Tensione a trazione caratteristica minima del composito</t>
  </si>
  <si>
    <t>sezione nominale minima della singola barra</t>
  </si>
  <si>
    <t>modulo elastico a trazione equivalente minimo</t>
  </si>
  <si>
    <t>resistenza a trazione caratteristica della singola barra</t>
  </si>
  <si>
    <t>allungamento caratteristico a rottura minimo</t>
  </si>
  <si>
    <t>resistenza caratteristica a strappo del nodo</t>
  </si>
  <si>
    <t>Decadimento di resistenza a trazione e del modulo elastico per l’ambiente umido, alcalino e salino</t>
  </si>
  <si>
    <t>INCLUSO NEL PREZZO:</t>
  </si>
  <si>
    <t>ESCLUSO DAL PREZZO:</t>
  </si>
  <si>
    <t>Operaio Spec</t>
  </si>
  <si>
    <t>Operaio Com</t>
  </si>
  <si>
    <t>Spessore malta (cm)</t>
  </si>
  <si>
    <t>VOCE DI CAPITOLATO</t>
  </si>
  <si>
    <t>RU - RISORSE UMANE</t>
  </si>
  <si>
    <t>Elementi Analisi</t>
  </si>
  <si>
    <t>u.m.</t>
  </si>
  <si>
    <t>Qtà</t>
  </si>
  <si>
    <t xml:space="preserve">Prezzo € </t>
  </si>
  <si>
    <t xml:space="preserve">M01002a - operaio edile specializzato </t>
  </si>
  <si>
    <t>M01004a - operaio edile comune</t>
  </si>
  <si>
    <t>h/m²</t>
  </si>
  <si>
    <t>totale risosrse umane RU</t>
  </si>
  <si>
    <t>PR - PRODOTTI DA COSTRUZIONE</t>
  </si>
  <si>
    <t>m²</t>
  </si>
  <si>
    <t>€/m²</t>
  </si>
  <si>
    <t>€/m² rete</t>
  </si>
  <si>
    <t>totale prodotti da costruzione PR</t>
  </si>
  <si>
    <t>NT - NOLI E TRASPORTI</t>
  </si>
  <si>
    <t>Trasporto</t>
  </si>
  <si>
    <t>TOTALE LAVORAZIONI A + B + C</t>
  </si>
  <si>
    <t>%</t>
  </si>
  <si>
    <t>sommano RU + PR + NT</t>
  </si>
  <si>
    <r>
      <t xml:space="preserve">di cui oneri per la </t>
    </r>
    <r>
      <rPr>
        <b/>
        <i/>
        <sz val="8"/>
        <color theme="1"/>
        <rFont val="Century Gothic"/>
        <family val="2"/>
      </rPr>
      <t>sicurezza</t>
    </r>
    <r>
      <rPr>
        <i/>
        <sz val="8"/>
        <color theme="1"/>
        <rFont val="Century Gothic"/>
        <family val="2"/>
      </rPr>
      <t xml:space="preserve"> afferenti all'impresa</t>
    </r>
  </si>
  <si>
    <t>INCIDENZA MANODOPERA (% INC. M.O.)</t>
  </si>
  <si>
    <t>N. barre m/l</t>
  </si>
  <si>
    <t>A) TOTALE PARZIALI</t>
  </si>
  <si>
    <t>B) SPESE GENERALI 13-17%</t>
  </si>
  <si>
    <t>C) UTILE DELL'APPALTATORE 10% di A + B</t>
  </si>
  <si>
    <r>
      <t>Parziali €/m</t>
    </r>
    <r>
      <rPr>
        <b/>
        <sz val="11"/>
        <color theme="0"/>
        <rFont val="Aptos Narrow"/>
        <family val="2"/>
      </rPr>
      <t>²</t>
    </r>
  </si>
  <si>
    <r>
      <t xml:space="preserve">TAVOLA
</t>
    </r>
    <r>
      <rPr>
        <b/>
        <sz val="20"/>
        <color theme="1"/>
        <rFont val="Century Gothic"/>
        <family val="2"/>
      </rPr>
      <t>CRM 20-21</t>
    </r>
  </si>
  <si>
    <t>8.9</t>
  </si>
  <si>
    <t>4.23</t>
  </si>
  <si>
    <t>1.78</t>
  </si>
  <si>
    <t>0.25</t>
  </si>
  <si>
    <t>Malta 01</t>
  </si>
  <si>
    <t>€ Malta 01</t>
  </si>
  <si>
    <t>INTEGRA RIPRESA RP 415</t>
  </si>
  <si>
    <t>Malta 02</t>
  </si>
  <si>
    <t>€ Malta 02</t>
  </si>
  <si>
    <t>STRUTTURA STEEL FLUID SF 100 IN</t>
  </si>
  <si>
    <t>Malta 03</t>
  </si>
  <si>
    <t>€ Malta 03</t>
  </si>
  <si>
    <t xml:space="preserve">INTEGRA SPECIAL SRA 513 </t>
  </si>
  <si>
    <t>Operaio Qualificato</t>
  </si>
  <si>
    <t>Pulizia Fraz. H Spec</t>
  </si>
  <si>
    <t>Pulizia Fraz. H Com</t>
  </si>
  <si>
    <t>Promotore
Fraz. H. Spec</t>
  </si>
  <si>
    <t>Promotore
Fraz. H. Com</t>
  </si>
  <si>
    <t>Rete
Fraz. H. Spec</t>
  </si>
  <si>
    <t>Malta
Fraz. H. Spec</t>
  </si>
  <si>
    <t>Malta
Fraz. H. Com</t>
  </si>
  <si>
    <t>Malta
Fraz. H. Qual</t>
  </si>
  <si>
    <t>Consumo Malta 01 (kg/cm)</t>
  </si>
  <si>
    <t>Consumo Malta 02 (kg/cm)</t>
  </si>
  <si>
    <t xml:space="preserve"> - Adesivo bicomponente INTEGRA RIPRESA – RP 415, esente da solventi, a base di leganti di polimeri epossidici, e cariche minerali appositamente selezionate, per incollaggio di calcestruzzo fresco su calcestruzzo indurito; Prodotto rispondente ai requisiti prestazionali richiesti dalla norma europea EN 1504-4;</t>
  </si>
  <si>
    <t xml:space="preserve"> - Malta strutturale STRUTTURA STEEL FLUID – SF 100 IN conforme alla UNI EN 1504-3, di classe R4, di tipo CC (a base di cemento idraulico), a comportamento incrudente, fibrorinforzata con fibre rigide in acciaio, espansione contrastata in aria ≥ 0.4 mm/m, espansione contrastata in acqua ≥ 0.6 mm/m resistenza a compressione 1,7,28 gg (EN 12190) &gt; 45.0,80.0,90.0 MPa, resistenza a flessione 28 gg (EN 196-1) &gt; 15.0,25.0,28.0 Mpa, adesione al calcestruzzo a 28 gg (EN 1542) ≥ 2.0 Mpa, modulo elastico &gt;20.0 Gpa, reazione al fuoco Euroclasse A1, contenuto ioni cloruro ≤ 0.05 %, compatibilità termica – cicli gelo-disgelo con sali disgelanti dopo 50 cicli (misurata come adesione secondo EN 1542) ≥ 2.0 Mpa, compatibilità termica – cicli temporaleschi (shock termico) dopo 30 cicli (misurata come adesione secondo EN 1542) ≥ 2.0 Mpa., compatibilità termica – cicli termici a secco dopo 30 cicli (misurata come adesione secondo EN 1542) ≥ 2.0 Mpa., assorbimento capillare ≤ 0,2 kg•m-2•h-0.5, conducibilità termica 1,17 W/m°K. ,  resistente alle fessurazioni, resistenza di prima fessurazione 3.9 Mpa, resistenza a flessione di picco 8.4 Mpa, resistente alla carbonatazione accelerata;</t>
  </si>
  <si>
    <t xml:space="preserve"> -  Additivo stagionante INTEGRA SPECIAL - SRA 513, liquido, a bassissimo contenuto di cloruri che riduce il ritiro abbassando la tensione superficiale dell’acqua presente nei pori capillari dei materiali cementizi e facilita l’espansione all’aria di malte e betoncini e calcestruzzi contenenti agenti espansivi non metallici, nei primi giorni dopo l’applicazione;</t>
  </si>
  <si>
    <t>Durante l’esecuzione del ripristino, la struttura andrà puntellata preventivamente all’intradosso e non dovrà essere sottoposta a vibrazioni d’intensità tale da compromettere l’aderenza malta – supporto per almeno 12 ore, né si potranno applicare forti sollecitazioni (carichi) prima di 48 ore dall’intervento. La malta STRUTTURA STEEL FLUID – SF 100 IN di Fibre Net può essere applicata manualmente mediante colatura previa miscelazione con betoniera a bicchiere da cantiere</t>
  </si>
  <si>
    <t>La pulizia e l’umidificazione del supporto, la fornitura e la posa del promotore epossidico, della malta fluida, dell’additivo antiritiro e della rete preformata in GFRP.</t>
  </si>
  <si>
    <t>L’ asportazione totale dello strato di calcestruzzo degradato mediante spicconatura o demolizione con idonee attrezzature; i ponteggi, impalcature e/o attrezzature necessarie all’esecuzione dei lavori e le eventuali coperture installate a protezione degli agenti atmosferici, la preparazione del supporto, le barre di connessione perimetrale alla muratura da sfioccare sulla soletta a malta indurita e tutte le lavorazioni non previste nella voce.</t>
  </si>
  <si>
    <t>Pulizia del supporto</t>
  </si>
  <si>
    <t>Applicazione del promotore epossidico</t>
  </si>
  <si>
    <t>Applicazione dellla rete preformata in GFRP</t>
  </si>
  <si>
    <t xml:space="preserve">Rinforzo con malta di tipo R4 - Miscelazione e getto </t>
  </si>
  <si>
    <t>M01003a - operaio edile qualificato</t>
  </si>
  <si>
    <t>Promotore epossidico - INTEGRA RIPRESA - RP 415</t>
  </si>
  <si>
    <t>Malta R4 - STRUTTURA STEEL FLUID - SF 100 IN</t>
  </si>
  <si>
    <t>Sfrido malta R4 (3%)- STRUTTURA STEEL FLUID - SF 100 IN</t>
  </si>
  <si>
    <t>Additivo antiritiro - INTEGRA SPECIAL - SRA 513</t>
  </si>
  <si>
    <t>kg</t>
  </si>
  <si>
    <t>l</t>
  </si>
  <si>
    <t>Macchina intonacatrice a pistone o coclea - miscelazione e pompaggio (a stima)</t>
  </si>
  <si>
    <t>Compressore (a stima)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</si>
</sst>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5"/>
      <color theme="1"/>
      <name val="Century Gothic"/>
      <family val="2"/>
    </font>
    <font>
      <b/>
      <sz val="11"/>
      <color theme="0"/>
      <name val="Century Gothic"/>
      <family val="2"/>
    </font>
    <font>
      <sz val="8"/>
      <name val="Aptos Narrow"/>
      <family val="2"/>
      <scheme val="minor"/>
    </font>
    <font>
      <i/>
      <sz val="8"/>
      <color theme="1"/>
      <name val="Century Gothic"/>
      <family val="2"/>
    </font>
    <font>
      <b/>
      <i/>
      <sz val="8"/>
      <color theme="1"/>
      <name val="Century Gothic"/>
      <family val="2"/>
    </font>
    <font>
      <b/>
      <sz val="20"/>
      <color theme="1"/>
      <name val="Century Gothic"/>
      <family val="2"/>
    </font>
    <font>
      <b/>
      <sz val="11"/>
      <color theme="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4141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2" borderId="0" xfId="0" applyFont="1" applyFill="1"/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applyNumberFormat="1" applyFont="1" applyAlignment="1">
      <alignment vertical="top"/>
    </xf>
    <xf numFmtId="0" fontId="4" fillId="0" borderId="0" xfId="0" applyFont="1" applyAlignment="1">
      <alignment horizontal="right"/>
    </xf>
    <xf numFmtId="2" fontId="3" fillId="0" borderId="0" xfId="0" applyNumberFormat="1" applyFont="1"/>
    <xf numFmtId="10" fontId="3" fillId="0" borderId="0" xfId="2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44" fontId="2" fillId="0" borderId="0" xfId="1" applyFont="1" applyAlignment="1">
      <alignment horizontal="center" vertical="center" wrapText="1"/>
    </xf>
    <xf numFmtId="44" fontId="0" fillId="0" borderId="0" xfId="1" applyFont="1" applyAlignment="1">
      <alignment horizontal="center"/>
    </xf>
    <xf numFmtId="44" fontId="0" fillId="0" borderId="0" xfId="1" applyFont="1" applyAlignment="1">
      <alignment horizontal="center" vertical="center"/>
    </xf>
    <xf numFmtId="44" fontId="3" fillId="0" borderId="1" xfId="1" applyFont="1" applyFill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4" fontId="3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right" vertical="center" wrapText="1"/>
    </xf>
    <xf numFmtId="0" fontId="6" fillId="3" borderId="0" xfId="0" applyFont="1" applyFill="1"/>
    <xf numFmtId="0" fontId="6" fillId="3" borderId="0" xfId="0" applyFont="1" applyFill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right" vertical="top" wrapText="1"/>
    </xf>
    <xf numFmtId="4" fontId="3" fillId="0" borderId="0" xfId="0" applyNumberFormat="1" applyFont="1" applyAlignment="1">
      <alignment horizontal="left" vertical="top" wrapText="1"/>
    </xf>
    <xf numFmtId="4" fontId="6" fillId="3" borderId="0" xfId="0" applyNumberFormat="1" applyFont="1" applyFill="1" applyAlignment="1">
      <alignment horizontal="right" vertical="center" wrapText="1"/>
    </xf>
    <xf numFmtId="4" fontId="6" fillId="2" borderId="0" xfId="0" applyNumberFormat="1" applyFont="1" applyFill="1"/>
    <xf numFmtId="4" fontId="4" fillId="0" borderId="0" xfId="0" applyNumberFormat="1" applyFont="1" applyAlignment="1">
      <alignment vertical="top"/>
    </xf>
    <xf numFmtId="4" fontId="4" fillId="0" borderId="0" xfId="0" applyNumberFormat="1" applyFont="1"/>
    <xf numFmtId="4" fontId="6" fillId="3" borderId="0" xfId="0" applyNumberFormat="1" applyFont="1" applyFill="1"/>
    <xf numFmtId="4" fontId="5" fillId="0" borderId="0" xfId="0" applyNumberFormat="1" applyFont="1" applyAlignment="1">
      <alignment horizontal="right" vertical="top" wrapText="1"/>
    </xf>
    <xf numFmtId="4" fontId="3" fillId="0" borderId="0" xfId="1" applyNumberFormat="1" applyFont="1" applyBorder="1" applyAlignment="1">
      <alignment vertical="top"/>
    </xf>
    <xf numFmtId="4" fontId="4" fillId="0" borderId="0" xfId="0" applyNumberFormat="1" applyFont="1" applyAlignment="1">
      <alignment horizontal="right"/>
    </xf>
    <xf numFmtId="4" fontId="3" fillId="0" borderId="0" xfId="1" applyNumberFormat="1" applyFont="1"/>
    <xf numFmtId="4" fontId="8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6" fillId="3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</cellXfs>
  <cellStyles count="3">
    <cellStyle name="Normale" xfId="0" builtinId="0"/>
    <cellStyle name="Percentuale" xfId="2" builtinId="5"/>
    <cellStyle name="Valuta" xfId="1" builtinId="4"/>
  </cellStyles>
  <dxfs count="0"/>
  <tableStyles count="0" defaultTableStyle="TableStyleMedium2" defaultPivotStyle="PivotStyleLight16"/>
  <colors>
    <mruColors>
      <color rgb="FF41414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9526</xdr:colOff>
      <xdr:row>0</xdr:row>
      <xdr:rowOff>276225</xdr:rowOff>
    </xdr:from>
    <xdr:to>
      <xdr:col>3</xdr:col>
      <xdr:colOff>7939</xdr:colOff>
      <xdr:row>0</xdr:row>
      <xdr:rowOff>561975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ACE3EFB-3C78-9DBC-4E63-D9CC600B0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6740" y="276225"/>
          <a:ext cx="1917020" cy="285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496729</xdr:colOff>
      <xdr:row>0</xdr:row>
      <xdr:rowOff>0</xdr:rowOff>
    </xdr:from>
    <xdr:to>
      <xdr:col>1</xdr:col>
      <xdr:colOff>1049179</xdr:colOff>
      <xdr:row>1</xdr:row>
      <xdr:rowOff>47477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4884693-A4CD-4FD8-9F26-89A9A58F7C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52"/>
        <a:stretch>
          <a:fillRect/>
        </a:stretch>
      </xdr:blipFill>
      <xdr:spPr bwMode="auto">
        <a:xfrm>
          <a:off x="496729" y="0"/>
          <a:ext cx="2466975" cy="8094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66E0-B531-4E64-B740-BE15756960DA}">
  <sheetPr>
    <pageSetUpPr fitToPage="1"/>
  </sheetPr>
  <dimension ref="A1:AT60"/>
  <sheetViews>
    <sheetView tabSelected="1" view="pageBreakPreview" zoomScaleNormal="100" zoomScaleSheetLayoutView="100" workbookViewId="0">
      <selection activeCell="AU6" sqref="AU6"/>
    </sheetView>
  </sheetViews>
  <sheetFormatPr defaultRowHeight="16.5" x14ac:dyDescent="0.3"/>
  <cols>
    <col min="1" max="7" width="28.7109375" style="1" customWidth="1"/>
    <col min="8" max="8" width="9.140625" style="1"/>
    <col min="9" max="46" width="25.7109375" style="18" hidden="1" customWidth="1"/>
    <col min="47" max="64" width="15.7109375" style="1" customWidth="1"/>
    <col min="65" max="16384" width="9.140625" style="1"/>
  </cols>
  <sheetData>
    <row r="1" spans="1:46" ht="60" customHeight="1" x14ac:dyDescent="0.3">
      <c r="A1" s="51"/>
      <c r="B1" s="51"/>
      <c r="C1" s="33"/>
      <c r="D1" s="34" t="s">
        <v>46</v>
      </c>
      <c r="E1" s="52" t="str">
        <f>_xlfn.CONCAT("MASSETTO ARMATO - Consolidamento solaio in laterocemento 
Rete ",I2,
" 
maglia ", J2, ", n. ",M2, " barre/metro/lato")</f>
        <v>MASSETTO ARMATO - Consolidamento solaio in laterocemento 
Rete FBMESH99X99T96AR 
maglia 99x99 mm, n. 10 barre/metro/lato</v>
      </c>
      <c r="F1" s="52"/>
      <c r="G1" s="52"/>
      <c r="I1" s="35" t="s">
        <v>0</v>
      </c>
      <c r="J1" s="35" t="s">
        <v>3</v>
      </c>
      <c r="K1" s="35" t="s">
        <v>32</v>
      </c>
      <c r="L1" s="35" t="s">
        <v>6</v>
      </c>
      <c r="M1" s="35" t="s">
        <v>41</v>
      </c>
      <c r="N1" s="35" t="s">
        <v>7</v>
      </c>
      <c r="O1" s="35" t="s">
        <v>8</v>
      </c>
      <c r="P1" s="35" t="s">
        <v>9</v>
      </c>
      <c r="Q1" s="35" t="s">
        <v>10</v>
      </c>
      <c r="R1" s="35" t="s">
        <v>11</v>
      </c>
      <c r="S1" s="35" t="s">
        <v>12</v>
      </c>
      <c r="T1" s="35" t="s">
        <v>13</v>
      </c>
      <c r="U1" s="35" t="s">
        <v>51</v>
      </c>
      <c r="V1" s="35" t="s">
        <v>69</v>
      </c>
      <c r="W1" s="35" t="s">
        <v>52</v>
      </c>
      <c r="X1" s="35" t="s">
        <v>54</v>
      </c>
      <c r="Y1" s="35" t="s">
        <v>18</v>
      </c>
      <c r="Z1" s="35" t="s">
        <v>70</v>
      </c>
      <c r="AA1" s="35" t="s">
        <v>55</v>
      </c>
      <c r="AB1" s="35" t="s">
        <v>57</v>
      </c>
      <c r="AC1" s="35" t="s">
        <v>58</v>
      </c>
      <c r="AD1" s="35" t="s">
        <v>16</v>
      </c>
      <c r="AE1" s="35" t="s">
        <v>17</v>
      </c>
      <c r="AF1" s="35" t="s">
        <v>60</v>
      </c>
      <c r="AG1" s="35" t="s">
        <v>61</v>
      </c>
      <c r="AH1" s="35" t="s">
        <v>62</v>
      </c>
      <c r="AI1" s="35" t="s">
        <v>63</v>
      </c>
      <c r="AJ1" s="35" t="s">
        <v>64</v>
      </c>
      <c r="AK1" s="35" t="s">
        <v>65</v>
      </c>
      <c r="AL1" s="35" t="s">
        <v>65</v>
      </c>
      <c r="AM1" s="35" t="s">
        <v>66</v>
      </c>
      <c r="AN1" s="35" t="s">
        <v>67</v>
      </c>
      <c r="AO1" s="35" t="s">
        <v>68</v>
      </c>
      <c r="AP1" s="35"/>
      <c r="AQ1" s="35"/>
      <c r="AR1" s="35"/>
      <c r="AS1" s="35"/>
      <c r="AT1" s="35"/>
    </row>
    <row r="2" spans="1:46" x14ac:dyDescent="0.3">
      <c r="I2" s="36" t="str">
        <f>A4</f>
        <v>FBMESH99X99T96AR</v>
      </c>
      <c r="J2" s="36" t="str">
        <f>VLOOKUP(I2,Dati!A:L,2,0)</f>
        <v>99x99 mm</v>
      </c>
      <c r="K2" s="36">
        <f>VLOOKUP(I2,Dati!A:L,3,0)</f>
        <v>11.3</v>
      </c>
      <c r="L2" s="36">
        <f>VLOOKUP(I2,Dati!A:L,4,0)</f>
        <v>3</v>
      </c>
      <c r="M2" s="36">
        <f>VLOOKUP(I2,Dati!A:L,5,0)</f>
        <v>10</v>
      </c>
      <c r="N2" s="36">
        <f>VLOOKUP(I2,Dati!A:L,6,0)</f>
        <v>376</v>
      </c>
      <c r="O2" s="36" t="str">
        <f>VLOOKUP(I2,Dati!A:L,7,0)</f>
        <v>8.9</v>
      </c>
      <c r="P2" s="36">
        <f>VLOOKUP(I2,Dati!A:L,8,0)</f>
        <v>25000</v>
      </c>
      <c r="Q2" s="36" t="str">
        <f>VLOOKUP(I2,Dati!A:L,9,0)</f>
        <v>4.23</v>
      </c>
      <c r="R2" s="36" t="str">
        <f>VLOOKUP(I2,Dati!A:L,10,0)</f>
        <v>1.78</v>
      </c>
      <c r="S2" s="36" t="str">
        <f>VLOOKUP(I2,Dati!A:L,11,0)</f>
        <v>0.25</v>
      </c>
      <c r="T2" s="33">
        <f>VLOOKUP(I2,Dati!A:L,12,0)</f>
        <v>8</v>
      </c>
      <c r="U2" s="36" t="s">
        <v>53</v>
      </c>
      <c r="V2" s="36">
        <f>VLOOKUP(U2,Dati!M:U,2,0)</f>
        <v>14</v>
      </c>
      <c r="W2" s="36">
        <f>VLOOKUP(U2,Dati!M:U,3,0)</f>
        <v>23.64</v>
      </c>
      <c r="X2" s="33" t="s">
        <v>56</v>
      </c>
      <c r="Y2" s="36">
        <f>B4</f>
        <v>3</v>
      </c>
      <c r="Z2" s="36">
        <f>VLOOKUP(X2,Dati!P:U,3,0)</f>
        <v>21</v>
      </c>
      <c r="AA2" s="36">
        <f>VLOOKUP(X2,Dati!P:U,4,0)</f>
        <v>2.012</v>
      </c>
      <c r="AB2" s="36" t="s">
        <v>59</v>
      </c>
      <c r="AC2" s="36">
        <f>VLOOKUP(AB2,Dati!T:U,2,0)</f>
        <v>13.56</v>
      </c>
      <c r="AD2" s="36">
        <v>32.159999999999997</v>
      </c>
      <c r="AE2" s="37">
        <v>26.72</v>
      </c>
      <c r="AF2" s="25">
        <v>29.82</v>
      </c>
      <c r="AG2" s="36">
        <v>0.05</v>
      </c>
      <c r="AH2" s="36">
        <v>0.05</v>
      </c>
      <c r="AI2" s="36">
        <v>0.1</v>
      </c>
      <c r="AJ2" s="36">
        <v>0.1</v>
      </c>
      <c r="AK2" s="36">
        <v>0.05</v>
      </c>
      <c r="AL2" s="36">
        <v>0.05</v>
      </c>
      <c r="AM2" s="36">
        <v>0.3</v>
      </c>
      <c r="AN2" s="36">
        <v>0.3</v>
      </c>
      <c r="AO2" s="36">
        <v>0.3</v>
      </c>
      <c r="AP2" s="36"/>
      <c r="AQ2" s="36"/>
      <c r="AR2" s="36"/>
      <c r="AS2" s="36"/>
      <c r="AT2" s="36"/>
    </row>
    <row r="3" spans="1:46" s="2" customFormat="1" ht="36" customHeight="1" x14ac:dyDescent="0.3">
      <c r="A3" s="29" t="s">
        <v>0</v>
      </c>
      <c r="B3" s="29" t="s">
        <v>18</v>
      </c>
      <c r="C3" s="1"/>
      <c r="D3" s="1"/>
    </row>
    <row r="4" spans="1:46" x14ac:dyDescent="0.3">
      <c r="A4" s="33" t="s">
        <v>2</v>
      </c>
      <c r="B4" s="33">
        <v>3</v>
      </c>
    </row>
    <row r="6" spans="1:46" ht="19.5" x14ac:dyDescent="0.3">
      <c r="A6" s="55" t="s">
        <v>19</v>
      </c>
      <c r="B6" s="55"/>
      <c r="C6" s="55"/>
      <c r="D6" s="55"/>
      <c r="E6" s="55"/>
      <c r="F6" s="55"/>
      <c r="G6" s="55"/>
    </row>
    <row r="7" spans="1:46" ht="65.25" customHeight="1" x14ac:dyDescent="0.3">
      <c r="A7" s="50" t="str">
        <f>_xlfn.CONCAT(_xlfn._LONGTEXT("Consolidamento e rinforzo di solette e solai, previa asportazione totale dello strato di calcestruzzo degradato, mediante spicconatura o demolizione con idonee attrezzature, tramite l’applicazione in opera di ciclo composto da promotore a base epossidica ","INTEGRA RIPRESA – RP 415 di Fibre Net o equivalente, malta strutturale duttile e incrudente STRUTTURA STEEL FLUID – SF 100 IN di Fibre Net o equivalente, premiscelata, colabile, monocomponente, espansiva in aria, fibrorinforzata con fibre rigide in acciai","o di classe R4, con additivo antiritiro INTEGRA SPECIAL - SRA 513 di Fibre Net o equivalente, e rete preformata in GFRP - "),
A4,
" di Fibre Net o equivalente aventi le seguenti caratteristiche o equivalenti: ")</f>
        <v xml:space="preserve">Consolidamento e rinforzo di solette e solai, previa asportazione totale dello strato di calcestruzzo degradato, mediante spicconatura o demolizione con idonee attrezzature, tramite l’applicazione in opera di ciclo composto da promotore a base epossidica INTEGRA RIPRESA – RP 415 di Fibre Net o equivalente, malta strutturale duttile e incrudente STRUTTURA STEEL FLUID – SF 100 IN di Fibre Net o equivalente, premiscelata, colabile, monocomponente, espansiva in aria, fibrorinforzata con fibre rigide in acciaio di classe R4, con additivo antiritiro INTEGRA SPECIAL - SRA 513 di Fibre Net o equivalente, e rete preformata in GFRP - FBMESH99X99T96AR di Fibre Net o equivalente aventi le seguenti caratteristiche o equivalenti: </v>
      </c>
      <c r="B7" s="50"/>
      <c r="C7" s="50"/>
      <c r="D7" s="50"/>
      <c r="E7" s="50"/>
      <c r="F7" s="50"/>
      <c r="G7" s="50"/>
    </row>
    <row r="8" spans="1:46" s="5" customFormat="1" ht="33" customHeight="1" x14ac:dyDescent="0.3">
      <c r="A8" s="50" t="s">
        <v>71</v>
      </c>
      <c r="B8" s="50"/>
      <c r="C8" s="50"/>
      <c r="D8" s="50"/>
      <c r="E8" s="50"/>
      <c r="F8" s="50"/>
      <c r="G8" s="50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</row>
    <row r="9" spans="1:46" ht="103.5" customHeight="1" x14ac:dyDescent="0.3">
      <c r="A9" s="50" t="s">
        <v>72</v>
      </c>
      <c r="B9" s="50"/>
      <c r="C9" s="50"/>
      <c r="D9" s="50"/>
      <c r="E9" s="50"/>
      <c r="F9" s="50"/>
      <c r="G9" s="50"/>
    </row>
    <row r="10" spans="1:46" ht="34.5" customHeight="1" x14ac:dyDescent="0.3">
      <c r="A10" s="50" t="s">
        <v>73</v>
      </c>
      <c r="B10" s="50"/>
      <c r="C10" s="50"/>
      <c r="D10" s="50"/>
      <c r="E10" s="50"/>
      <c r="F10" s="50"/>
      <c r="G10" s="50"/>
    </row>
    <row r="11" spans="1:46" s="5" customFormat="1" ht="99" customHeight="1" x14ac:dyDescent="0.3">
      <c r="A11" s="50" t="str">
        <f>_xlfn.CONCAT(_xlfn._LONGTEXT("- Rete preformata in materiale composito fibrorinforzato G.F.R.P. (Glass Fiber Reinforced Polymer) di Fibre Net, o equivalente, per consolidamento strutturale di pavimentazioni, solai, volte, murature in calcestruzzo, mattoni, pietra, tufo, calcare. Compo","nente del Sistema CRM, dotato di marcatura CE, per azioni gravitazionali, vento e sisma. Rete alcalino resistente, a maglia quadra monolitica dimensione "),
J2,
" mm, prodotta con tecnologia Textrusion, costituita da fibra di vetro e resina termoindurente di tipo vinilestere-epossidico, tessitura con ordito a torcitura multipla e trama piatta inserita fra le fibre di ordito, diametro nominale dei trefoli &gt;", L2,
" mm, avente n. ",
M2,
" barre/metro/lato, tensione a trazione caratteristica del composito ",
N2,
" MPa, sezione nominale della singola barra ≥ ",
O2,
" mm2, modulo elastico a trazione equivalente ≥ ",
P2,
" N/mm2, resistenza a trazion catteristica della singola barra ≥ ",
Q2,
" kN, allungamento caratteristico a rottura ",
R2,
" %, resistenza caratteristica a strappo del nodo ≥ ",
S2,
" kN. Decadimento di resistenza a trazione e del modulo elastico per l’ambiente umido, alcalino e salino &lt; ",
T2,
" %.")</f>
        <v>- Rete preformata in materiale composito fibrorinforzato G.F.R.P. (Glass Fiber Reinforced Polymer) di Fibre Net, o equivalente, per consolidamento strutturale di pavimentazioni, solai, volte, murature in calcestruzzo, mattoni, pietra, tufo, calcare. Componente del Sistema CRM, dotato di marcatura CE, per azioni gravitazionali, vento e sisma. Rete alcalino resistente, a maglia quadra monolitica dimensione 99x99 mm mm, prodotta con tecnologia Textrusion, costituita da fibra di vetro e resina termoindurente di tipo vinilestere-epossidico, tessitura con ordito a torcitura multipla e trama piatta inserita fra le fibre di ordito, diametro nominale dei trefoli &gt;3 mm, avente n. 10 barre/metro/lato, tensione a trazione caratteristica del composito 376 MPa, sezione nominale della singola barra ≥ 8.9 mm2, modulo elastico a trazione equivalente ≥ 25000 N/mm2, resistenza a trazion catteristica della singola barra ≥ 4.23 kN, allungamento caratteristico a rottura 1.78 %, resistenza caratteristica a strappo del nodo ≥ 0.25 kN. Decadimento di resistenza a trazione e del modulo elastico per l’ambiente umido, alcalino e salino &lt; 8 %.</v>
      </c>
      <c r="B11" s="50"/>
      <c r="C11" s="50"/>
      <c r="D11" s="50"/>
      <c r="E11" s="50"/>
      <c r="F11" s="50"/>
      <c r="G11" s="50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</row>
    <row r="12" spans="1:46" s="5" customFormat="1" ht="54" customHeight="1" x14ac:dyDescent="0.3">
      <c r="A12" s="50" t="s">
        <v>74</v>
      </c>
      <c r="B12" s="50"/>
      <c r="C12" s="50"/>
      <c r="D12" s="50"/>
      <c r="E12" s="50"/>
      <c r="F12" s="50"/>
      <c r="G12" s="50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</row>
    <row r="13" spans="1:46" ht="19.5" x14ac:dyDescent="0.3">
      <c r="A13" s="54" t="s">
        <v>14</v>
      </c>
      <c r="B13" s="54"/>
      <c r="C13" s="54"/>
      <c r="D13" s="54"/>
      <c r="E13" s="54"/>
      <c r="F13" s="54"/>
      <c r="G13" s="54"/>
    </row>
    <row r="14" spans="1:46" s="5" customFormat="1" x14ac:dyDescent="0.3">
      <c r="A14" s="50" t="s">
        <v>75</v>
      </c>
      <c r="B14" s="50"/>
      <c r="C14" s="50"/>
      <c r="D14" s="50"/>
      <c r="E14" s="50"/>
      <c r="F14" s="50"/>
      <c r="G14" s="50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</row>
    <row r="15" spans="1:46" ht="19.5" x14ac:dyDescent="0.3">
      <c r="A15" s="54" t="s">
        <v>15</v>
      </c>
      <c r="B15" s="54"/>
      <c r="C15" s="54"/>
      <c r="D15" s="54"/>
      <c r="E15" s="54"/>
      <c r="F15" s="54"/>
      <c r="G15" s="54"/>
    </row>
    <row r="16" spans="1:46" s="5" customFormat="1" ht="50.25" customHeight="1" x14ac:dyDescent="0.3">
      <c r="A16" s="50" t="s">
        <v>76</v>
      </c>
      <c r="B16" s="50"/>
      <c r="C16" s="50"/>
      <c r="D16" s="50"/>
      <c r="E16" s="50"/>
      <c r="F16" s="50"/>
      <c r="G16" s="50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</row>
    <row r="17" spans="1:46" s="5" customFormat="1" ht="18.75" x14ac:dyDescent="0.3">
      <c r="A17" s="56" t="str">
        <f>_xlfn.CONCAT("PREZZO PER M² E SPESSORE MEDIO DI ",B4, " CM")</f>
        <v>PREZZO PER M² E SPESSORE MEDIO DI 3 CM</v>
      </c>
      <c r="B17" s="56"/>
      <c r="C17" s="56"/>
      <c r="D17" s="56"/>
      <c r="E17" s="56"/>
      <c r="F17" s="38" t="s">
        <v>31</v>
      </c>
      <c r="G17" s="45">
        <f>G58</f>
        <v>277.90410000000003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</row>
    <row r="18" spans="1:46" s="5" customFormat="1" x14ac:dyDescent="0.3">
      <c r="A18" s="4"/>
      <c r="B18" s="4"/>
      <c r="C18" s="4"/>
      <c r="D18" s="4"/>
      <c r="E18" s="4"/>
      <c r="F18" s="4"/>
      <c r="G18" s="3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</row>
    <row r="19" spans="1:46" s="10" customFormat="1" ht="30" customHeight="1" x14ac:dyDescent="0.25">
      <c r="A19" s="53" t="s">
        <v>21</v>
      </c>
      <c r="B19" s="53"/>
      <c r="C19" s="30" t="s">
        <v>22</v>
      </c>
      <c r="D19" s="30" t="s">
        <v>23</v>
      </c>
      <c r="E19" s="30" t="s">
        <v>24</v>
      </c>
      <c r="F19" s="30" t="s">
        <v>45</v>
      </c>
      <c r="G19" s="40" t="s">
        <v>31</v>
      </c>
    </row>
    <row r="20" spans="1:46" s="5" customFormat="1" ht="9.9499999999999993" customHeight="1" x14ac:dyDescent="0.3">
      <c r="A20" s="4"/>
      <c r="B20" s="4"/>
      <c r="C20" s="4"/>
      <c r="D20" s="4"/>
      <c r="E20" s="4"/>
      <c r="F20" s="4"/>
      <c r="G20" s="3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</row>
    <row r="21" spans="1:46" s="9" customFormat="1" ht="14.25" x14ac:dyDescent="0.2">
      <c r="A21" s="11" t="s">
        <v>20</v>
      </c>
      <c r="B21" s="11"/>
      <c r="C21" s="11"/>
      <c r="D21" s="11"/>
      <c r="E21" s="11"/>
      <c r="F21" s="11"/>
      <c r="G21" s="41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</row>
    <row r="22" spans="1:46" s="13" customFormat="1" x14ac:dyDescent="0.25">
      <c r="A22" s="12" t="s">
        <v>77</v>
      </c>
      <c r="C22" s="2"/>
      <c r="D22" s="14"/>
      <c r="G22" s="4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</row>
    <row r="23" spans="1:46" s="13" customFormat="1" x14ac:dyDescent="0.25">
      <c r="A23" s="13" t="s">
        <v>26</v>
      </c>
      <c r="C23" s="26" t="s">
        <v>27</v>
      </c>
      <c r="D23" s="14">
        <v>0.1</v>
      </c>
      <c r="E23" s="46">
        <f>AE2</f>
        <v>26.72</v>
      </c>
      <c r="F23" s="14">
        <f>D23*E23</f>
        <v>2.6720000000000002</v>
      </c>
      <c r="G23" s="42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</row>
    <row r="24" spans="1:46" s="13" customFormat="1" x14ac:dyDescent="0.25">
      <c r="A24" s="12" t="s">
        <v>78</v>
      </c>
      <c r="C24" s="26"/>
      <c r="D24" s="14"/>
      <c r="E24" s="46"/>
      <c r="F24" s="14"/>
      <c r="G24" s="42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</row>
    <row r="25" spans="1:46" s="13" customFormat="1" x14ac:dyDescent="0.25">
      <c r="A25" s="3" t="s">
        <v>25</v>
      </c>
      <c r="C25" s="26" t="s">
        <v>27</v>
      </c>
      <c r="D25" s="14">
        <v>0.1</v>
      </c>
      <c r="E25" s="46">
        <f>AD2</f>
        <v>32.159999999999997</v>
      </c>
      <c r="F25" s="14">
        <f>D25*E25</f>
        <v>3.2159999999999997</v>
      </c>
      <c r="G25" s="42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</row>
    <row r="26" spans="1:46" s="13" customFormat="1" x14ac:dyDescent="0.25">
      <c r="A26" s="13" t="s">
        <v>26</v>
      </c>
      <c r="C26" s="26" t="s">
        <v>27</v>
      </c>
      <c r="D26" s="14">
        <v>0.1</v>
      </c>
      <c r="E26" s="46">
        <f>AE2</f>
        <v>26.72</v>
      </c>
      <c r="F26" s="14">
        <f>D26*E26</f>
        <v>2.6720000000000002</v>
      </c>
      <c r="G26" s="42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</row>
    <row r="27" spans="1:46" s="13" customFormat="1" x14ac:dyDescent="0.25">
      <c r="A27" s="12" t="s">
        <v>79</v>
      </c>
      <c r="C27" s="26"/>
      <c r="D27" s="14"/>
      <c r="E27" s="46"/>
      <c r="F27" s="14"/>
      <c r="G27" s="42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</row>
    <row r="28" spans="1:46" s="13" customFormat="1" x14ac:dyDescent="0.25">
      <c r="A28" s="3" t="s">
        <v>25</v>
      </c>
      <c r="C28" s="26" t="s">
        <v>27</v>
      </c>
      <c r="D28" s="14">
        <v>0.05</v>
      </c>
      <c r="E28" s="46">
        <f>AD2</f>
        <v>32.159999999999997</v>
      </c>
      <c r="F28" s="14">
        <f>D28*E28</f>
        <v>1.6079999999999999</v>
      </c>
      <c r="G28" s="42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</row>
    <row r="29" spans="1:46" s="13" customFormat="1" x14ac:dyDescent="0.25">
      <c r="A29" s="13" t="s">
        <v>26</v>
      </c>
      <c r="C29" s="26" t="s">
        <v>27</v>
      </c>
      <c r="D29" s="14">
        <v>0.05</v>
      </c>
      <c r="E29" s="46">
        <f>AE2</f>
        <v>26.72</v>
      </c>
      <c r="F29" s="14">
        <f>D29*E29</f>
        <v>1.3360000000000001</v>
      </c>
      <c r="G29" s="42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</row>
    <row r="30" spans="1:46" s="13" customFormat="1" x14ac:dyDescent="0.25">
      <c r="A30" s="12" t="s">
        <v>80</v>
      </c>
      <c r="C30" s="26"/>
      <c r="D30" s="14"/>
      <c r="E30" s="46"/>
      <c r="F30" s="14"/>
      <c r="G30" s="42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</row>
    <row r="31" spans="1:46" s="13" customFormat="1" x14ac:dyDescent="0.25">
      <c r="A31" s="3" t="s">
        <v>25</v>
      </c>
      <c r="C31" s="26" t="s">
        <v>27</v>
      </c>
      <c r="D31" s="14">
        <v>0.3</v>
      </c>
      <c r="E31" s="46">
        <f>AD2</f>
        <v>32.159999999999997</v>
      </c>
      <c r="F31" s="14">
        <f>D31*E31</f>
        <v>9.6479999999999979</v>
      </c>
      <c r="G31" s="42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</row>
    <row r="32" spans="1:46" s="13" customFormat="1" x14ac:dyDescent="0.25">
      <c r="A32" s="13" t="s">
        <v>81</v>
      </c>
      <c r="C32" s="26" t="s">
        <v>27</v>
      </c>
      <c r="D32" s="14">
        <v>0.3</v>
      </c>
      <c r="E32" s="46">
        <f>AF2</f>
        <v>29.82</v>
      </c>
      <c r="F32" s="14">
        <f>D32*E32</f>
        <v>8.9459999999999997</v>
      </c>
      <c r="G32" s="42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</row>
    <row r="33" spans="1:46" s="13" customFormat="1" x14ac:dyDescent="0.25">
      <c r="A33" s="13" t="s">
        <v>26</v>
      </c>
      <c r="C33" s="26" t="s">
        <v>27</v>
      </c>
      <c r="D33" s="14">
        <v>0.3</v>
      </c>
      <c r="E33" s="46">
        <f>AE2</f>
        <v>26.72</v>
      </c>
      <c r="F33" s="14">
        <f>D33*E33</f>
        <v>8.016</v>
      </c>
      <c r="G33" s="42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</row>
    <row r="34" spans="1:46" x14ac:dyDescent="0.3">
      <c r="C34" s="26"/>
      <c r="E34" s="28"/>
      <c r="F34" s="47" t="s">
        <v>28</v>
      </c>
      <c r="G34" s="43">
        <f>SUM(F23:F33)</f>
        <v>38.113999999999997</v>
      </c>
    </row>
    <row r="35" spans="1:46" ht="9.9499999999999993" customHeight="1" x14ac:dyDescent="0.3">
      <c r="C35" s="26"/>
      <c r="E35" s="28"/>
      <c r="F35" s="28"/>
      <c r="G35" s="43"/>
    </row>
    <row r="36" spans="1:46" s="9" customFormat="1" ht="14.25" x14ac:dyDescent="0.2">
      <c r="A36" s="11" t="s">
        <v>29</v>
      </c>
      <c r="B36" s="11"/>
      <c r="C36" s="27"/>
      <c r="D36" s="11"/>
      <c r="E36" s="41"/>
      <c r="F36" s="41"/>
      <c r="G36" s="41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</row>
    <row r="37" spans="1:46" x14ac:dyDescent="0.3">
      <c r="A37" s="1" t="s">
        <v>82</v>
      </c>
      <c r="C37" s="26" t="s">
        <v>86</v>
      </c>
      <c r="D37" s="16">
        <v>0.8</v>
      </c>
      <c r="E37" s="48">
        <f>W2</f>
        <v>23.64</v>
      </c>
      <c r="F37" s="28">
        <f>D37*E37</f>
        <v>18.912000000000003</v>
      </c>
      <c r="G37" s="43"/>
    </row>
    <row r="38" spans="1:46" x14ac:dyDescent="0.3">
      <c r="A38" s="1" t="s">
        <v>83</v>
      </c>
      <c r="C38" s="26" t="s">
        <v>86</v>
      </c>
      <c r="D38" s="16">
        <f>1*B4*Z2</f>
        <v>63</v>
      </c>
      <c r="E38" s="48">
        <f>AA2</f>
        <v>2.012</v>
      </c>
      <c r="F38" s="28">
        <f t="shared" ref="F38:F41" si="0">D38*E38</f>
        <v>126.756</v>
      </c>
      <c r="G38" s="43"/>
    </row>
    <row r="39" spans="1:46" x14ac:dyDescent="0.3">
      <c r="A39" s="1" t="s">
        <v>84</v>
      </c>
      <c r="C39" s="26" t="s">
        <v>86</v>
      </c>
      <c r="D39" s="16">
        <f>0.03*D38</f>
        <v>1.89</v>
      </c>
      <c r="E39" s="48">
        <f>E38</f>
        <v>2.012</v>
      </c>
      <c r="F39" s="28">
        <f t="shared" si="0"/>
        <v>3.8026799999999996</v>
      </c>
      <c r="G39" s="43"/>
    </row>
    <row r="40" spans="1:46" x14ac:dyDescent="0.3">
      <c r="A40" s="1" t="s">
        <v>85</v>
      </c>
      <c r="C40" s="26" t="s">
        <v>87</v>
      </c>
      <c r="D40" s="16">
        <v>0.65</v>
      </c>
      <c r="E40" s="48">
        <f>AC2</f>
        <v>13.56</v>
      </c>
      <c r="F40" s="28">
        <f t="shared" si="0"/>
        <v>8.8140000000000001</v>
      </c>
      <c r="G40" s="43"/>
    </row>
    <row r="41" spans="1:46" x14ac:dyDescent="0.3">
      <c r="A41" s="1" t="str">
        <f>_xlfn.CONCAT("Rete in GFRP - ",A4,)</f>
        <v>Rete in GFRP - FBMESH99X99T96AR</v>
      </c>
      <c r="C41" s="26" t="s">
        <v>30</v>
      </c>
      <c r="D41" s="16">
        <v>1.1000000000000001</v>
      </c>
      <c r="E41" s="48">
        <f>K2</f>
        <v>11.3</v>
      </c>
      <c r="F41" s="28">
        <f t="shared" si="0"/>
        <v>12.430000000000001</v>
      </c>
      <c r="G41" s="43"/>
    </row>
    <row r="42" spans="1:46" x14ac:dyDescent="0.3">
      <c r="C42" s="26"/>
      <c r="D42" s="16"/>
      <c r="E42" s="48"/>
      <c r="F42" s="47" t="s">
        <v>33</v>
      </c>
      <c r="G42" s="43">
        <f>SUM(F37:F41)</f>
        <v>170.71468000000002</v>
      </c>
    </row>
    <row r="43" spans="1:46" ht="9.9499999999999993" customHeight="1" x14ac:dyDescent="0.3">
      <c r="C43" s="26"/>
      <c r="D43" s="16"/>
      <c r="E43" s="48"/>
      <c r="F43" s="28"/>
      <c r="G43" s="43"/>
    </row>
    <row r="44" spans="1:46" s="9" customFormat="1" ht="14.25" x14ac:dyDescent="0.2">
      <c r="A44" s="11" t="s">
        <v>34</v>
      </c>
      <c r="B44" s="11"/>
      <c r="C44" s="27"/>
      <c r="D44" s="11"/>
      <c r="E44" s="41"/>
      <c r="F44" s="41"/>
      <c r="G44" s="41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</row>
    <row r="45" spans="1:46" ht="34.5" customHeight="1" x14ac:dyDescent="0.3">
      <c r="A45" s="50" t="s">
        <v>88</v>
      </c>
      <c r="B45" s="50"/>
      <c r="C45" s="26" t="s">
        <v>30</v>
      </c>
      <c r="D45" s="28">
        <v>0.5</v>
      </c>
      <c r="E45" s="48">
        <v>12.5</v>
      </c>
      <c r="F45" s="28">
        <f>D45*E45</f>
        <v>6.25</v>
      </c>
      <c r="G45" s="43"/>
    </row>
    <row r="46" spans="1:46" x14ac:dyDescent="0.3">
      <c r="A46" s="4" t="s">
        <v>89</v>
      </c>
      <c r="B46" s="4"/>
      <c r="C46" s="26" t="s">
        <v>30</v>
      </c>
      <c r="D46" s="28">
        <v>0.5</v>
      </c>
      <c r="E46" s="48">
        <v>6</v>
      </c>
      <c r="F46" s="28">
        <f>D46*E46</f>
        <v>3</v>
      </c>
      <c r="G46" s="43"/>
    </row>
    <row r="47" spans="1:46" x14ac:dyDescent="0.3">
      <c r="A47" s="1" t="s">
        <v>35</v>
      </c>
      <c r="C47" s="26" t="s">
        <v>30</v>
      </c>
      <c r="D47" s="28">
        <v>64.900000000000006</v>
      </c>
      <c r="E47" s="48">
        <v>0.05</v>
      </c>
      <c r="F47" s="28">
        <f>D47*E47</f>
        <v>3.2450000000000006</v>
      </c>
      <c r="G47" s="43"/>
    </row>
    <row r="48" spans="1:46" x14ac:dyDescent="0.3">
      <c r="C48" s="2"/>
      <c r="D48" s="28"/>
      <c r="E48" s="48"/>
      <c r="F48" s="47" t="s">
        <v>33</v>
      </c>
      <c r="G48" s="43">
        <f>SUM(F45:F47)</f>
        <v>12.495000000000001</v>
      </c>
    </row>
    <row r="49" spans="1:7" ht="9.9499999999999993" customHeight="1" x14ac:dyDescent="0.3">
      <c r="C49" s="2"/>
      <c r="D49" s="28"/>
      <c r="E49" s="28"/>
      <c r="F49" s="28"/>
      <c r="G49" s="43"/>
    </row>
    <row r="50" spans="1:7" ht="9.9499999999999993" customHeight="1" x14ac:dyDescent="0.3">
      <c r="C50" s="2"/>
      <c r="D50" s="28"/>
      <c r="E50" s="28"/>
      <c r="F50" s="28"/>
      <c r="G50" s="43"/>
    </row>
    <row r="51" spans="1:7" x14ac:dyDescent="0.3">
      <c r="A51" s="8" t="s">
        <v>42</v>
      </c>
      <c r="B51" s="8"/>
      <c r="C51" s="2"/>
      <c r="D51" s="28"/>
      <c r="E51" s="28"/>
      <c r="F51" s="47" t="s">
        <v>38</v>
      </c>
      <c r="G51" s="43">
        <f>G34+G42+G48</f>
        <v>221.32368000000002</v>
      </c>
    </row>
    <row r="52" spans="1:7" ht="12" customHeight="1" x14ac:dyDescent="0.3">
      <c r="A52" s="8"/>
      <c r="B52" s="8"/>
      <c r="C52" s="2"/>
      <c r="D52" s="28"/>
      <c r="E52" s="28"/>
      <c r="F52" s="47"/>
      <c r="G52" s="43"/>
    </row>
    <row r="53" spans="1:7" x14ac:dyDescent="0.3">
      <c r="A53" s="8" t="s">
        <v>43</v>
      </c>
      <c r="B53" s="8"/>
      <c r="C53" s="26" t="s">
        <v>37</v>
      </c>
      <c r="D53" s="28">
        <v>15</v>
      </c>
      <c r="E53" s="28">
        <f>G51</f>
        <v>221.32368000000002</v>
      </c>
      <c r="F53" s="28">
        <f>E53*D53/100</f>
        <v>33.198552000000007</v>
      </c>
      <c r="G53" s="43">
        <f>F53</f>
        <v>33.198552000000007</v>
      </c>
    </row>
    <row r="54" spans="1:7" x14ac:dyDescent="0.3">
      <c r="C54" s="26"/>
      <c r="D54" s="28"/>
      <c r="E54" s="28"/>
      <c r="F54" s="49" t="s">
        <v>39</v>
      </c>
      <c r="G54" s="43">
        <f>0.02*G58</f>
        <v>5.5580820000000006</v>
      </c>
    </row>
    <row r="55" spans="1:7" ht="11.1" customHeight="1" x14ac:dyDescent="0.3">
      <c r="C55" s="26"/>
      <c r="D55" s="28"/>
      <c r="E55" s="28"/>
      <c r="F55" s="49"/>
      <c r="G55" s="43"/>
    </row>
    <row r="56" spans="1:7" x14ac:dyDescent="0.3">
      <c r="A56" s="8" t="s">
        <v>44</v>
      </c>
      <c r="B56" s="15"/>
      <c r="C56" s="26" t="s">
        <v>37</v>
      </c>
      <c r="D56" s="28">
        <v>10</v>
      </c>
      <c r="E56" s="28">
        <f>G48+G51</f>
        <v>233.81868000000003</v>
      </c>
      <c r="F56" s="28">
        <f>E56*D56/100</f>
        <v>23.381868000000004</v>
      </c>
      <c r="G56" s="43">
        <f>F56</f>
        <v>23.381868000000004</v>
      </c>
    </row>
    <row r="57" spans="1:7" ht="11.1" customHeight="1" x14ac:dyDescent="0.3">
      <c r="C57" s="2"/>
      <c r="G57" s="28"/>
    </row>
    <row r="58" spans="1:7" x14ac:dyDescent="0.3">
      <c r="A58" s="31" t="s">
        <v>36</v>
      </c>
      <c r="B58" s="31"/>
      <c r="C58" s="32" t="s">
        <v>31</v>
      </c>
      <c r="D58" s="31"/>
      <c r="E58" s="31"/>
      <c r="F58" s="31"/>
      <c r="G58" s="44">
        <f>G51+G53+G56</f>
        <v>277.90410000000003</v>
      </c>
    </row>
    <row r="59" spans="1:7" ht="11.1" customHeight="1" x14ac:dyDescent="0.3"/>
    <row r="60" spans="1:7" x14ac:dyDescent="0.3">
      <c r="A60" s="1" t="s">
        <v>40</v>
      </c>
      <c r="G60" s="17">
        <f>G42/G58</f>
        <v>0.61429349189162741</v>
      </c>
    </row>
  </sheetData>
  <mergeCells count="16">
    <mergeCell ref="A45:B45"/>
    <mergeCell ref="A1:B1"/>
    <mergeCell ref="E1:G1"/>
    <mergeCell ref="A19:B19"/>
    <mergeCell ref="A14:G14"/>
    <mergeCell ref="A15:G15"/>
    <mergeCell ref="A16:G16"/>
    <mergeCell ref="A6:G6"/>
    <mergeCell ref="A8:G8"/>
    <mergeCell ref="A9:G9"/>
    <mergeCell ref="A11:G11"/>
    <mergeCell ref="A12:G12"/>
    <mergeCell ref="A13:G13"/>
    <mergeCell ref="A7:G7"/>
    <mergeCell ref="A10:G10"/>
    <mergeCell ref="A17:E17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rowBreaks count="1" manualBreakCount="1">
    <brk id="18" max="6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0225C43-FC3A-49CD-8118-6DF18175AAF8}">
          <x14:formula1>
            <xm:f>Dati!$A$2:$A$1000</xm:f>
          </x14:formula1>
          <xm:sqref>A4</xm:sqref>
        </x14:dataValidation>
        <x14:dataValidation type="list" allowBlank="1" showInputMessage="1" showErrorMessage="1" xr:uid="{189B915A-E2B0-4154-8251-A7477CD836FD}">
          <x14:formula1>
            <xm:f>Dati!$Q$2:$Q$1000</xm:f>
          </x14:formula1>
          <xm:sqref>B4 Y2</xm:sqref>
        </x14:dataValidation>
        <x14:dataValidation type="list" allowBlank="1" showInputMessage="1" showErrorMessage="1" xr:uid="{86197C38-8896-41DB-A06F-27AA00E400AA}">
          <x14:formula1>
            <xm:f>Dati!$M$2:$M$1000</xm:f>
          </x14:formula1>
          <xm:sqref>U2</xm:sqref>
        </x14:dataValidation>
        <x14:dataValidation type="list" allowBlank="1" showInputMessage="1" showErrorMessage="1" xr:uid="{05F91578-B47C-4D66-AD75-7ABAF778A6F4}">
          <x14:formula1>
            <xm:f>Dati!$P$2:$P$1000</xm:f>
          </x14:formula1>
          <xm:sqref>X2</xm:sqref>
        </x14:dataValidation>
        <x14:dataValidation type="list" allowBlank="1" showInputMessage="1" showErrorMessage="1" xr:uid="{8016D40A-AF3A-48EE-923F-5AB9C6156A76}">
          <x14:formula1>
            <xm:f>Dati!$T$2:$T$1000</xm:f>
          </x14:formula1>
          <xm:sqref>AB2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D31D-485A-48B5-8BE5-FA38215AF4A9}">
  <dimension ref="A1:AG3"/>
  <sheetViews>
    <sheetView topLeftCell="I1" workbookViewId="0">
      <selection activeCell="O4" sqref="O4"/>
    </sheetView>
  </sheetViews>
  <sheetFormatPr defaultColWidth="20.7109375" defaultRowHeight="15" x14ac:dyDescent="0.25"/>
  <cols>
    <col min="1" max="1" width="30.7109375" style="6" customWidth="1"/>
    <col min="2" max="2" width="20.7109375" style="6"/>
    <col min="3" max="3" width="20.7109375" style="24"/>
    <col min="4" max="21" width="20.7109375" style="6"/>
    <col min="22" max="24" width="20.7109375" style="23"/>
    <col min="25" max="30" width="20.7109375" style="6"/>
    <col min="32" max="16384" width="20.7109375" style="6"/>
  </cols>
  <sheetData>
    <row r="1" spans="1:33" s="7" customFormat="1" ht="30" customHeight="1" x14ac:dyDescent="0.25">
      <c r="A1" s="7" t="s">
        <v>0</v>
      </c>
      <c r="B1" s="7" t="s">
        <v>3</v>
      </c>
      <c r="C1" s="22" t="s">
        <v>32</v>
      </c>
      <c r="D1" s="7" t="s">
        <v>6</v>
      </c>
      <c r="E1" s="7" t="s">
        <v>41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12</v>
      </c>
      <c r="L1" s="7" t="s">
        <v>13</v>
      </c>
      <c r="M1" s="7" t="s">
        <v>51</v>
      </c>
      <c r="N1" s="7" t="s">
        <v>69</v>
      </c>
      <c r="O1" s="7" t="s">
        <v>52</v>
      </c>
      <c r="P1" s="7" t="s">
        <v>54</v>
      </c>
      <c r="Q1" s="7" t="s">
        <v>18</v>
      </c>
      <c r="R1" s="7" t="s">
        <v>70</v>
      </c>
      <c r="S1" s="7" t="s">
        <v>55</v>
      </c>
      <c r="T1" s="7" t="s">
        <v>57</v>
      </c>
      <c r="U1" s="7" t="s">
        <v>58</v>
      </c>
      <c r="V1" s="22" t="s">
        <v>16</v>
      </c>
      <c r="W1" s="22" t="s">
        <v>17</v>
      </c>
      <c r="X1" s="22" t="s">
        <v>60</v>
      </c>
      <c r="Y1" s="7" t="s">
        <v>61</v>
      </c>
      <c r="Z1" s="7" t="s">
        <v>62</v>
      </c>
      <c r="AA1" s="7" t="s">
        <v>63</v>
      </c>
      <c r="AB1" s="7" t="s">
        <v>64</v>
      </c>
      <c r="AC1" s="7" t="s">
        <v>65</v>
      </c>
      <c r="AD1" s="7" t="s">
        <v>65</v>
      </c>
      <c r="AE1" s="7" t="s">
        <v>66</v>
      </c>
      <c r="AF1" s="7" t="s">
        <v>67</v>
      </c>
      <c r="AG1" s="7" t="s">
        <v>68</v>
      </c>
    </row>
    <row r="2" spans="1:33" x14ac:dyDescent="0.25">
      <c r="A2" s="6" t="s">
        <v>1</v>
      </c>
      <c r="B2" s="6" t="s">
        <v>4</v>
      </c>
      <c r="C2" s="24">
        <v>15.1</v>
      </c>
      <c r="D2" s="6">
        <v>3</v>
      </c>
      <c r="E2" s="6">
        <v>15</v>
      </c>
      <c r="F2" s="6">
        <v>376</v>
      </c>
      <c r="G2" s="6" t="s">
        <v>47</v>
      </c>
      <c r="H2" s="6">
        <v>25000</v>
      </c>
      <c r="I2" s="6" t="s">
        <v>48</v>
      </c>
      <c r="J2" s="6" t="s">
        <v>49</v>
      </c>
      <c r="K2" s="6" t="s">
        <v>50</v>
      </c>
      <c r="L2" s="6">
        <v>8</v>
      </c>
      <c r="M2" s="6" t="s">
        <v>53</v>
      </c>
      <c r="N2" s="6">
        <v>14</v>
      </c>
      <c r="O2" s="23">
        <v>23.64</v>
      </c>
      <c r="P2" s="6" t="s">
        <v>56</v>
      </c>
      <c r="Q2" s="6">
        <v>3</v>
      </c>
      <c r="R2" s="6">
        <v>21</v>
      </c>
      <c r="S2" s="6">
        <v>2.012</v>
      </c>
      <c r="T2" s="6" t="s">
        <v>59</v>
      </c>
      <c r="U2" s="6">
        <v>13.56</v>
      </c>
      <c r="V2" s="23">
        <v>32.159999999999997</v>
      </c>
      <c r="W2" s="23">
        <v>26.72</v>
      </c>
      <c r="X2" s="23">
        <v>29.82</v>
      </c>
      <c r="Y2" s="6">
        <v>0.05</v>
      </c>
      <c r="Z2" s="6">
        <v>0.05</v>
      </c>
      <c r="AA2" s="6">
        <v>0.1</v>
      </c>
      <c r="AB2" s="6">
        <v>0.1</v>
      </c>
      <c r="AC2" s="6">
        <v>0.05</v>
      </c>
      <c r="AD2" s="6">
        <v>0.05</v>
      </c>
      <c r="AE2">
        <v>0.3</v>
      </c>
      <c r="AF2" s="6">
        <v>0.3</v>
      </c>
      <c r="AG2" s="6">
        <v>0.3</v>
      </c>
    </row>
    <row r="3" spans="1:33" x14ac:dyDescent="0.25">
      <c r="A3" s="6" t="s">
        <v>2</v>
      </c>
      <c r="B3" s="6" t="s">
        <v>5</v>
      </c>
      <c r="C3" s="24">
        <v>11.3</v>
      </c>
      <c r="D3" s="6">
        <v>3</v>
      </c>
      <c r="E3" s="6">
        <v>10</v>
      </c>
      <c r="F3" s="6">
        <v>376</v>
      </c>
      <c r="G3" s="6" t="s">
        <v>47</v>
      </c>
      <c r="H3" s="6">
        <v>25000</v>
      </c>
      <c r="I3" s="6" t="s">
        <v>48</v>
      </c>
      <c r="J3" s="6" t="s">
        <v>49</v>
      </c>
      <c r="K3" s="6" t="s">
        <v>50</v>
      </c>
      <c r="L3" s="6">
        <v>8</v>
      </c>
      <c r="M3" s="6" t="s">
        <v>53</v>
      </c>
      <c r="N3" s="6">
        <v>14</v>
      </c>
      <c r="O3" s="23">
        <v>23.64</v>
      </c>
      <c r="P3" s="6" t="s">
        <v>56</v>
      </c>
      <c r="Q3" s="6">
        <v>3</v>
      </c>
      <c r="R3" s="6">
        <v>21</v>
      </c>
      <c r="S3" s="6">
        <v>2.012</v>
      </c>
      <c r="T3" s="6" t="s">
        <v>59</v>
      </c>
      <c r="U3" s="6">
        <v>13.56</v>
      </c>
      <c r="V3" s="23">
        <v>32.159999999999997</v>
      </c>
      <c r="W3" s="23">
        <v>26.72</v>
      </c>
      <c r="X3" s="23">
        <v>29.82</v>
      </c>
      <c r="Y3" s="6">
        <v>0.05</v>
      </c>
      <c r="Z3" s="6">
        <v>0.05</v>
      </c>
      <c r="AA3" s="6">
        <v>0.1</v>
      </c>
      <c r="AB3" s="6">
        <v>0.1</v>
      </c>
      <c r="AC3" s="6">
        <v>0.05</v>
      </c>
      <c r="AD3" s="6">
        <v>0.05</v>
      </c>
      <c r="AE3">
        <v>0.3</v>
      </c>
      <c r="AF3" s="6">
        <v>0.3</v>
      </c>
      <c r="AG3" s="6">
        <v>0.3</v>
      </c>
    </row>
  </sheetData>
  <autoFilter ref="A1:AD1" xr:uid="{111AD31D-485A-48B5-8BE5-FA38215AF4A9}"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RI-STRUTTURA SOLAIO</vt:lpstr>
      <vt:lpstr>Dati</vt:lpstr>
      <vt:lpstr>'RI-STRUTTURA SOLAIO'!Area_stampa</vt:lpstr>
      <vt:lpstr>'RI-STRUTTURA SOLAIO'!Titoli_stampa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Garlatti</dc:creator>
  <cp:lastModifiedBy>Elena Sabbadini</cp:lastModifiedBy>
  <cp:lastPrinted>2026-09-08T14:16:09Z</cp:lastPrinted>
  <dcterms:created xsi:type="dcterms:W3CDTF">2026-09-08T07:41:54Z</dcterms:created>
  <dcterms:modified xsi:type="dcterms:W3CDTF">2026-10-06T11:31:21Z</dcterms:modified>
</cp:coreProperties>
</file>