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SERVER-dfs01\DATI\Pubblica\Fibrenet\MARKETING\SITO\RI-STRUTTURA - VOLTE\"/>
    </mc:Choice>
  </mc:AlternateContent>
  <xr:revisionPtr revIDLastSave="0" documentId="13_ncr:1_{7E1B7AA3-2CB8-4F20-BBEB-274CB212B5B5}" xr6:coauthVersionLast="47" xr6:coauthVersionMax="47" xr10:uidLastSave="{00000000-0000-0000-0000-000000000000}"/>
  <bookViews>
    <workbookView xWindow="-120" yWindow="-120" windowWidth="29040" windowHeight="15720" xr2:uid="{03937FBD-F0A2-4FA8-8083-26B873A3E23B}"/>
  </bookViews>
  <sheets>
    <sheet name="RI-STRUTTURA VOLTA IN FOLIO" sheetId="1" r:id="rId1"/>
    <sheet name="Dati" sheetId="2" state="hidden" r:id="rId2"/>
  </sheets>
  <definedNames>
    <definedName name="_xlnm._FilterDatabase" localSheetId="1" hidden="1">Dati!$A$1:$AW$65</definedName>
    <definedName name="_xlnm.Print_Area" localSheetId="0">'RI-STRUTTURA VOLTA IN FOLIO'!$A$1:$G$57</definedName>
    <definedName name="_xlnm.Print_Titles" localSheetId="0">'RI-STRUTTURA VOLTA IN FOLIO'!$1:$2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38" i="1" l="1"/>
  <c r="E37" i="1"/>
  <c r="D36" i="1"/>
  <c r="A37" i="1"/>
  <c r="A36" i="1"/>
  <c r="A35" i="1"/>
  <c r="E31" i="1"/>
  <c r="E30" i="1"/>
  <c r="E28" i="1"/>
  <c r="E27" i="1"/>
  <c r="E25" i="1"/>
  <c r="E24" i="1"/>
  <c r="A26" i="1"/>
  <c r="AD2" i="1"/>
  <c r="E36" i="1" s="1"/>
  <c r="F36" i="1" s="1"/>
  <c r="AE2" i="1"/>
  <c r="AH2" i="1" s="1"/>
  <c r="Z2" i="1"/>
  <c r="V2" i="1"/>
  <c r="AB2" i="1" s="1"/>
  <c r="E39" i="1" s="1"/>
  <c r="L2" i="1"/>
  <c r="J2" i="1"/>
  <c r="AM2" i="1" s="1"/>
  <c r="D24" i="1" s="1"/>
  <c r="Z65" i="2"/>
  <c r="AA65" i="2" s="1"/>
  <c r="S65" i="2"/>
  <c r="Z64" i="2"/>
  <c r="AA64" i="2" s="1"/>
  <c r="S64" i="2"/>
  <c r="Z63" i="2"/>
  <c r="AA63" i="2" s="1"/>
  <c r="S63" i="2"/>
  <c r="Z62" i="2"/>
  <c r="AA62" i="2" s="1"/>
  <c r="S62" i="2"/>
  <c r="Z61" i="2"/>
  <c r="AA61" i="2" s="1"/>
  <c r="S61" i="2"/>
  <c r="Z60" i="2"/>
  <c r="AA60" i="2" s="1"/>
  <c r="S60" i="2"/>
  <c r="Z59" i="2"/>
  <c r="AA59" i="2" s="1"/>
  <c r="S59" i="2"/>
  <c r="Z58" i="2"/>
  <c r="AA58" i="2" s="1"/>
  <c r="S58" i="2"/>
  <c r="Z57" i="2"/>
  <c r="AA57" i="2" s="1"/>
  <c r="S57" i="2"/>
  <c r="Z56" i="2"/>
  <c r="AA56" i="2" s="1"/>
  <c r="S56" i="2"/>
  <c r="Z55" i="2"/>
  <c r="AA55" i="2" s="1"/>
  <c r="S55" i="2"/>
  <c r="Z54" i="2"/>
  <c r="AA54" i="2" s="1"/>
  <c r="S54" i="2"/>
  <c r="Z53" i="2"/>
  <c r="AA53" i="2" s="1"/>
  <c r="S53" i="2"/>
  <c r="Z52" i="2"/>
  <c r="AA52" i="2" s="1"/>
  <c r="S52" i="2"/>
  <c r="Z51" i="2"/>
  <c r="AA51" i="2" s="1"/>
  <c r="S51" i="2"/>
  <c r="Z50" i="2"/>
  <c r="AA50" i="2" s="1"/>
  <c r="S50" i="2"/>
  <c r="Z49" i="2"/>
  <c r="AA49" i="2" s="1"/>
  <c r="S49" i="2"/>
  <c r="Z48" i="2"/>
  <c r="AA48" i="2" s="1"/>
  <c r="S48" i="2"/>
  <c r="Z47" i="2"/>
  <c r="AA47" i="2" s="1"/>
  <c r="S47" i="2"/>
  <c r="Z46" i="2"/>
  <c r="AA46" i="2" s="1"/>
  <c r="S46" i="2"/>
  <c r="Z45" i="2"/>
  <c r="AA45" i="2" s="1"/>
  <c r="S45" i="2"/>
  <c r="Z44" i="2"/>
  <c r="AA44" i="2" s="1"/>
  <c r="S44" i="2"/>
  <c r="Z43" i="2"/>
  <c r="AA43" i="2" s="1"/>
  <c r="S43" i="2"/>
  <c r="Z42" i="2"/>
  <c r="AA42" i="2" s="1"/>
  <c r="S42" i="2"/>
  <c r="Z41" i="2"/>
  <c r="AA41" i="2" s="1"/>
  <c r="S41" i="2"/>
  <c r="Z40" i="2"/>
  <c r="AA40" i="2" s="1"/>
  <c r="S40" i="2"/>
  <c r="Z39" i="2"/>
  <c r="AA39" i="2" s="1"/>
  <c r="S39" i="2"/>
  <c r="Z38" i="2"/>
  <c r="AA38" i="2" s="1"/>
  <c r="S38" i="2"/>
  <c r="Z37" i="2"/>
  <c r="AA37" i="2" s="1"/>
  <c r="S37" i="2"/>
  <c r="Z36" i="2"/>
  <c r="AA36" i="2" s="1"/>
  <c r="S36" i="2"/>
  <c r="Z35" i="2"/>
  <c r="AA35" i="2" s="1"/>
  <c r="S35" i="2"/>
  <c r="Z34" i="2"/>
  <c r="AA34" i="2" s="1"/>
  <c r="S34" i="2"/>
  <c r="AN33" i="2"/>
  <c r="Z33" i="2"/>
  <c r="AA33" i="2" s="1"/>
  <c r="S33" i="2"/>
  <c r="AN32" i="2"/>
  <c r="Z32" i="2"/>
  <c r="AA32" i="2" s="1"/>
  <c r="S32" i="2"/>
  <c r="AN31" i="2"/>
  <c r="Z31" i="2"/>
  <c r="AA31" i="2" s="1"/>
  <c r="S31" i="2"/>
  <c r="AN30" i="2"/>
  <c r="Z30" i="2"/>
  <c r="AA30" i="2" s="1"/>
  <c r="S30" i="2"/>
  <c r="AN29" i="2"/>
  <c r="Z29" i="2"/>
  <c r="AA29" i="2" s="1"/>
  <c r="S29" i="2"/>
  <c r="AN28" i="2"/>
  <c r="Z28" i="2"/>
  <c r="AA28" i="2" s="1"/>
  <c r="S28" i="2"/>
  <c r="AN27" i="2"/>
  <c r="Z27" i="2"/>
  <c r="AA27" i="2" s="1"/>
  <c r="S27" i="2"/>
  <c r="AN26" i="2"/>
  <c r="Z26" i="2"/>
  <c r="AA26" i="2" s="1"/>
  <c r="S26" i="2"/>
  <c r="AN25" i="2"/>
  <c r="Z25" i="2"/>
  <c r="AA25" i="2" s="1"/>
  <c r="S25" i="2"/>
  <c r="AN24" i="2"/>
  <c r="Z24" i="2"/>
  <c r="AA24" i="2" s="1"/>
  <c r="S24" i="2"/>
  <c r="AN23" i="2"/>
  <c r="Z23" i="2"/>
  <c r="AA23" i="2" s="1"/>
  <c r="S23" i="2"/>
  <c r="AN22" i="2"/>
  <c r="Z22" i="2"/>
  <c r="AA22" i="2" s="1"/>
  <c r="S22" i="2"/>
  <c r="AN21" i="2"/>
  <c r="Z21" i="2"/>
  <c r="AA21" i="2" s="1"/>
  <c r="S21" i="2"/>
  <c r="AN20" i="2"/>
  <c r="Z20" i="2"/>
  <c r="AA20" i="2" s="1"/>
  <c r="S20" i="2"/>
  <c r="AN19" i="2"/>
  <c r="Z19" i="2"/>
  <c r="AA19" i="2" s="1"/>
  <c r="S19" i="2"/>
  <c r="AN18" i="2"/>
  <c r="Z18" i="2"/>
  <c r="AA18" i="2" s="1"/>
  <c r="S18" i="2"/>
  <c r="AN17" i="2"/>
  <c r="Z17" i="2"/>
  <c r="AA17" i="2" s="1"/>
  <c r="S17" i="2"/>
  <c r="AN16" i="2"/>
  <c r="Z16" i="2"/>
  <c r="AA16" i="2" s="1"/>
  <c r="S16" i="2"/>
  <c r="AN15" i="2"/>
  <c r="Z15" i="2"/>
  <c r="AA15" i="2" s="1"/>
  <c r="S15" i="2"/>
  <c r="AN14" i="2"/>
  <c r="Z14" i="2"/>
  <c r="AA14" i="2" s="1"/>
  <c r="S14" i="2"/>
  <c r="AN13" i="2"/>
  <c r="Z13" i="2"/>
  <c r="AA13" i="2" s="1"/>
  <c r="S13" i="2"/>
  <c r="AN12" i="2"/>
  <c r="Z12" i="2"/>
  <c r="AA12" i="2" s="1"/>
  <c r="S12" i="2"/>
  <c r="AN11" i="2"/>
  <c r="Z11" i="2"/>
  <c r="AA11" i="2" s="1"/>
  <c r="S11" i="2"/>
  <c r="AN10" i="2"/>
  <c r="Z10" i="2"/>
  <c r="AA10" i="2" s="1"/>
  <c r="S10" i="2"/>
  <c r="AN9" i="2"/>
  <c r="Z9" i="2"/>
  <c r="AA9" i="2" s="1"/>
  <c r="S9" i="2"/>
  <c r="AN8" i="2"/>
  <c r="Z8" i="2"/>
  <c r="AA8" i="2" s="1"/>
  <c r="S8" i="2"/>
  <c r="AN7" i="2"/>
  <c r="Z7" i="2"/>
  <c r="AA7" i="2" s="1"/>
  <c r="S7" i="2"/>
  <c r="AN6" i="2"/>
  <c r="Z6" i="2"/>
  <c r="AA6" i="2" s="1"/>
  <c r="S6" i="2"/>
  <c r="AN5" i="2"/>
  <c r="Z5" i="2"/>
  <c r="AA5" i="2" s="1"/>
  <c r="S5" i="2"/>
  <c r="AN4" i="2"/>
  <c r="Z4" i="2"/>
  <c r="AA4" i="2" s="1"/>
  <c r="S4" i="2"/>
  <c r="AN3" i="2"/>
  <c r="Z3" i="2"/>
  <c r="AA3" i="2" s="1"/>
  <c r="S3" i="2"/>
  <c r="AN2" i="2"/>
  <c r="Z2" i="2"/>
  <c r="AA2" i="2" s="1"/>
  <c r="S2" i="2"/>
  <c r="AV3" i="2"/>
  <c r="AV4" i="2"/>
  <c r="AV5" i="2"/>
  <c r="AV6" i="2"/>
  <c r="AV7" i="2"/>
  <c r="AV8" i="2"/>
  <c r="AV9" i="2"/>
  <c r="AV10" i="2"/>
  <c r="AV11" i="2"/>
  <c r="AV12" i="2"/>
  <c r="AV13" i="2"/>
  <c r="AV14" i="2"/>
  <c r="AV15" i="2"/>
  <c r="AV16" i="2"/>
  <c r="AV17" i="2"/>
  <c r="AV18" i="2"/>
  <c r="AV19" i="2"/>
  <c r="AV20" i="2"/>
  <c r="AV21" i="2"/>
  <c r="AV22" i="2"/>
  <c r="AV23" i="2"/>
  <c r="AV24" i="2"/>
  <c r="AV25" i="2"/>
  <c r="AV26" i="2"/>
  <c r="AV27" i="2"/>
  <c r="AV28" i="2"/>
  <c r="AV29" i="2"/>
  <c r="AV30" i="2"/>
  <c r="AV31" i="2"/>
  <c r="AV32" i="2"/>
  <c r="AV33" i="2"/>
  <c r="AV2" i="2"/>
  <c r="AV2" i="1" l="1"/>
  <c r="A17" i="1" s="1"/>
  <c r="AX2" i="1"/>
  <c r="A18" i="1" s="1"/>
  <c r="AI2" i="1"/>
  <c r="D37" i="1" s="1"/>
  <c r="F37" i="1" s="1"/>
  <c r="AP2" i="1"/>
  <c r="D27" i="1" s="1"/>
  <c r="AQ2" i="1"/>
  <c r="D28" i="1" s="1"/>
  <c r="AW2" i="1"/>
  <c r="U2" i="1"/>
  <c r="E35" i="1" s="1"/>
  <c r="F35" i="1" s="1"/>
  <c r="K2" i="1"/>
  <c r="A10" i="1" s="1"/>
  <c r="W2" i="1"/>
  <c r="A39" i="1" s="1"/>
  <c r="AL2" i="1"/>
  <c r="A23" i="1" s="1"/>
  <c r="X2" i="1"/>
  <c r="M2" i="1"/>
  <c r="AN2" i="1"/>
  <c r="D25" i="1" s="1"/>
  <c r="Y2" i="1"/>
  <c r="AA2" i="1" s="1"/>
  <c r="D39" i="1" s="1"/>
  <c r="N2" i="1"/>
  <c r="P2" i="1"/>
  <c r="AR2" i="1"/>
  <c r="A29" i="1" s="1"/>
  <c r="Q2" i="1"/>
  <c r="AS2" i="1"/>
  <c r="D30" i="1" s="1"/>
  <c r="AT2" i="1"/>
  <c r="D31" i="1" s="1"/>
  <c r="R2" i="1"/>
  <c r="S2" i="1"/>
  <c r="AU2" i="1"/>
  <c r="O2" i="1"/>
  <c r="T2" i="1"/>
  <c r="E38" i="1" l="1"/>
  <c r="A11" i="1"/>
  <c r="E1" i="1"/>
  <c r="A15" i="1"/>
  <c r="F27" i="1" l="1"/>
  <c r="F24" i="1"/>
  <c r="F25" i="1"/>
  <c r="F30" i="1"/>
  <c r="F31" i="1"/>
  <c r="F28" i="1"/>
  <c r="G32" i="1" l="1"/>
  <c r="F38" i="1"/>
  <c r="F39" i="1"/>
  <c r="G40" i="1" l="1"/>
  <c r="F44" i="1"/>
  <c r="F43" i="1"/>
  <c r="G45" i="1" l="1"/>
  <c r="G48" i="1" l="1"/>
  <c r="E50" i="1" s="1"/>
  <c r="F50" i="1" s="1"/>
  <c r="G50" i="1" s="1"/>
  <c r="E53" i="1" l="1"/>
  <c r="F53" i="1" s="1"/>
  <c r="G53" i="1" s="1"/>
  <c r="G55" i="1" s="1"/>
  <c r="G57" i="1" l="1"/>
  <c r="G18" i="1"/>
  <c r="G51" i="1"/>
</calcChain>
</file>

<file path=xl/sharedStrings.xml><?xml version="1.0" encoding="utf-8"?>
<sst xmlns="http://schemas.openxmlformats.org/spreadsheetml/2006/main" count="1306" uniqueCount="123">
  <si>
    <t>Tipologia rete</t>
  </si>
  <si>
    <t>FBMESH66X66T96AR</t>
  </si>
  <si>
    <t>FBMESH99X99T96AR</t>
  </si>
  <si>
    <t>INCLUSO NEL PREZZO:</t>
  </si>
  <si>
    <t>ESCLUSO DAL PREZZO:</t>
  </si>
  <si>
    <t>Operaio Spec</t>
  </si>
  <si>
    <t>Operaio Com</t>
  </si>
  <si>
    <t>Spessore malta (cm)</t>
  </si>
  <si>
    <t>VOCE DI CAPITOLATO</t>
  </si>
  <si>
    <t>RU - RISORSE UMANE</t>
  </si>
  <si>
    <t>Elementi Analisi</t>
  </si>
  <si>
    <t>u.m.</t>
  </si>
  <si>
    <t>Qtà</t>
  </si>
  <si>
    <t xml:space="preserve">Prezzo € </t>
  </si>
  <si>
    <t xml:space="preserve">M01002a - operaio edile specializzato </t>
  </si>
  <si>
    <t>M01004a - operaio edile comune</t>
  </si>
  <si>
    <t>h/m²</t>
  </si>
  <si>
    <t>totale risosrse umane RU</t>
  </si>
  <si>
    <t>PR - PRODOTTI DA COSTRUZIONE</t>
  </si>
  <si>
    <t>m²</t>
  </si>
  <si>
    <t>€/m²</t>
  </si>
  <si>
    <t>totale prodotti da costruzione PR</t>
  </si>
  <si>
    <t>NT - NOLI E TRASPORTI</t>
  </si>
  <si>
    <t>Trasporto</t>
  </si>
  <si>
    <t>TOTALE LAVORAZIONI A + B + C</t>
  </si>
  <si>
    <t>%</t>
  </si>
  <si>
    <t>sommano RU + PR + NT</t>
  </si>
  <si>
    <r>
      <t xml:space="preserve">di cui oneri per la </t>
    </r>
    <r>
      <rPr>
        <b/>
        <i/>
        <sz val="8"/>
        <color theme="1"/>
        <rFont val="Century Gothic"/>
        <family val="2"/>
      </rPr>
      <t>sicurezza</t>
    </r>
    <r>
      <rPr>
        <i/>
        <sz val="8"/>
        <color theme="1"/>
        <rFont val="Century Gothic"/>
        <family val="2"/>
      </rPr>
      <t xml:space="preserve"> afferenti all'impresa</t>
    </r>
  </si>
  <si>
    <t>INCIDENZA MANODOPERA (% INC. M.O.)</t>
  </si>
  <si>
    <t>A) TOTALE PARZIALI</t>
  </si>
  <si>
    <t>B) SPESE GENERALI 13-17%</t>
  </si>
  <si>
    <t>C) UTILE DELL'APPALTATORE 10% di A + B</t>
  </si>
  <si>
    <r>
      <t>Parziali €/m</t>
    </r>
    <r>
      <rPr>
        <b/>
        <sz val="11"/>
        <color theme="0"/>
        <rFont val="Aptos Narrow"/>
        <family val="2"/>
      </rPr>
      <t>²</t>
    </r>
  </si>
  <si>
    <t>1.78</t>
  </si>
  <si>
    <t>kg</t>
  </si>
  <si>
    <t>POSIZIONE</t>
  </si>
  <si>
    <t>(+) descrizione</t>
  </si>
  <si>
    <t>RETE</t>
  </si>
  <si>
    <t>MAGLIA</t>
  </si>
  <si>
    <t>Trefolo</t>
  </si>
  <si>
    <t>barre/m/l</t>
  </si>
  <si>
    <t>tensione a trazione caratteristica del composito</t>
  </si>
  <si>
    <t>Sezione nominale della singola barra</t>
  </si>
  <si>
    <t>M.elastico</t>
  </si>
  <si>
    <t>Trazione caratteristica della singola barra</t>
  </si>
  <si>
    <t>Resistenza caratteristica a strappo del nodo</t>
  </si>
  <si>
    <t>MALTA</t>
  </si>
  <si>
    <t>Nome completo</t>
  </si>
  <si>
    <t>Descrizione</t>
  </si>
  <si>
    <t>Consumo malta</t>
  </si>
  <si>
    <t>Spessori malta</t>
  </si>
  <si>
    <t>Consumo tot (malta)</t>
  </si>
  <si>
    <t>Nome connettore</t>
  </si>
  <si>
    <t>€/conn</t>
  </si>
  <si>
    <t>Qtà connettori</t>
  </si>
  <si>
    <t>Ancorante</t>
  </si>
  <si>
    <t>€/pz ancorante</t>
  </si>
  <si>
    <t>NOME LAVORAZIONE a</t>
  </si>
  <si>
    <t>Pulizia della Volta
 Fraz. H Spec</t>
  </si>
  <si>
    <t>Pulizia della Volta
 Fraz. H Com</t>
  </si>
  <si>
    <t>NOME LAVORAZIONE b</t>
  </si>
  <si>
    <t>Perfori
 Fraz. H Spec</t>
  </si>
  <si>
    <t>Perfori
 Fraz. H Com</t>
  </si>
  <si>
    <t>NOME LAVORAZIONE c</t>
  </si>
  <si>
    <t>Rete e Conn
 Fraz. H Spec</t>
  </si>
  <si>
    <t>Rete e Conn
 Fraz. H Com</t>
  </si>
  <si>
    <t>Malta
 Fraz. H Spec</t>
  </si>
  <si>
    <t>Malta
 Fraz. H Com</t>
  </si>
  <si>
    <t>estradosso</t>
  </si>
  <si>
    <t>66x66</t>
  </si>
  <si>
    <t>diametro nominale dei trefoli &gt; 3 mm</t>
  </si>
  <si>
    <t>NHL 110</t>
  </si>
  <si>
    <t>EPOCA CALCE – NHL 110</t>
  </si>
  <si>
    <t>malta a base calce NHL per interventi di restauro e rinforzo strutturale di elementi in muratura</t>
  </si>
  <si>
    <t>Pulizia della volta</t>
  </si>
  <si>
    <t>Applicazione rete e connettori</t>
  </si>
  <si>
    <t>Realizzazione di cappa in malta di calce e cemento</t>
  </si>
  <si>
    <t>RZ 210</t>
  </si>
  <si>
    <t>MATERIA RINFORZA – RZ 210</t>
  </si>
  <si>
    <t>malta a base di leganti idraulici per interventi di restauro e rinforzo strutturale di elementi in muratura</t>
  </si>
  <si>
    <t>99x99</t>
  </si>
  <si>
    <t>FBMESH66X66T96ARFORCE</t>
  </si>
  <si>
    <t>NHL 115</t>
  </si>
  <si>
    <t>EPOCA CALCE – NHL 115</t>
  </si>
  <si>
    <t>RZ 215</t>
  </si>
  <si>
    <t>MATERIA RINFORZA – RZ 215</t>
  </si>
  <si>
    <t>FBMESH99X99T96ARFORCE</t>
  </si>
  <si>
    <t>intradosso</t>
  </si>
  <si>
    <t>Applicazione intonaco</t>
  </si>
  <si>
    <t>Posizione rinforzo</t>
  </si>
  <si>
    <t>Malta</t>
  </si>
  <si>
    <t>Quantità connettori</t>
  </si>
  <si>
    <t>allungamento medio a rottura minimo</t>
  </si>
  <si>
    <t>resistenza a trazione e del modulo elastico per l’ambiente umido, alcalino e salino</t>
  </si>
  <si>
    <t>Escluso</t>
  </si>
  <si>
    <t>sulla superficie d’estradosso di cappa tramite malta</t>
  </si>
  <si>
    <t>Escluso (2)</t>
  </si>
  <si>
    <t>Escluso (3)</t>
  </si>
  <si>
    <t>Angolare Associato</t>
  </si>
  <si>
    <t>FBANG66X66T96AR</t>
  </si>
  <si>
    <t>FBANG99X99T96AR</t>
  </si>
  <si>
    <t>pz</t>
  </si>
  <si>
    <t>Intonacatrice</t>
  </si>
  <si>
    <t>TIPO DI VOLTA</t>
  </si>
  <si>
    <t>€/kg malta</t>
  </si>
  <si>
    <t>Consumo kg ancorante</t>
  </si>
  <si>
    <t>Consumo al pz</t>
  </si>
  <si>
    <t>ESCLUSO</t>
  </si>
  <si>
    <t>in folio</t>
  </si>
  <si>
    <t>, anche in presenza all’intradosso di affreschi o altri trattamenti decorativi,</t>
  </si>
  <si>
    <t>FBDPP</t>
  </si>
  <si>
    <t>FB-RC30-3-600</t>
  </si>
  <si>
    <t>L’eventuale rimozione e scrostamento dell’intonaco preesistente,</t>
  </si>
  <si>
    <t xml:space="preserve"> </t>
  </si>
  <si>
    <t>Consumotot in kg ancorante</t>
  </si>
  <si>
    <t>allungamento medio a rottura  (%)</t>
  </si>
  <si>
    <t>1.96</t>
  </si>
  <si>
    <t xml:space="preserve"> - Boccola in acciaio inox AISI 316, costituita da piastrina circolare di diametro 38 mm e spessore 1.2 mm con filettatura M8, incollabile alle superfici voltate in muratura mediante annegamento in resina epossidica FB-RC30/3-600;</t>
  </si>
  <si>
    <t xml:space="preserve"> - Resina epossidica tixotropica FB-RC30/3-600.</t>
  </si>
  <si>
    <t>MAIUS</t>
  </si>
  <si>
    <t xml:space="preserve">L’eventuale rimozione e scrostamento dell’intonaco preesistente, </t>
  </si>
  <si>
    <t>L’eventuale rimozione e scrostamento dell’intonaco preesistente, i ponteggi, impalcature e/o attrezzature necessarie all’esecuzione dei lavori e le eventuali coperture installate a protezione degli agenti atmosferici e quant’altro non specificato.</t>
  </si>
  <si>
    <r>
      <t xml:space="preserve">TAVOLA
</t>
    </r>
    <r>
      <rPr>
        <b/>
        <sz val="20"/>
        <color theme="1"/>
        <rFont val="Century Gothic"/>
        <family val="2"/>
      </rPr>
      <t>CRM 15-16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</si>
</sst>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_ ;\-#,##0.00\ "/>
  </numFmts>
  <fonts count="17" x14ac:knownFonts="1">
    <font>
      <sz val="11"/>
      <color theme="1"/>
      <name val="Aptos Narrow"/>
      <family val="2"/>
      <scheme val="minor"/>
    </font>
    <font>
      <sz val="11"/>
      <color theme="1"/>
      <name val="Aptos Narrow"/>
      <family val="2"/>
      <scheme val="minor"/>
    </font>
    <font>
      <sz val="11"/>
      <color theme="1"/>
      <name val="Century Gothic"/>
      <family val="2"/>
    </font>
    <font>
      <b/>
      <sz val="11"/>
      <color theme="1"/>
      <name val="Century Gothic"/>
      <family val="2"/>
    </font>
    <font>
      <b/>
      <sz val="15"/>
      <color theme="1"/>
      <name val="Century Gothic"/>
      <family val="2"/>
    </font>
    <font>
      <b/>
      <sz val="11"/>
      <color theme="0"/>
      <name val="Century Gothic"/>
      <family val="2"/>
    </font>
    <font>
      <sz val="8"/>
      <name val="Aptos Narrow"/>
      <family val="2"/>
      <scheme val="minor"/>
    </font>
    <font>
      <i/>
      <sz val="8"/>
      <color theme="1"/>
      <name val="Century Gothic"/>
      <family val="2"/>
    </font>
    <font>
      <b/>
      <i/>
      <sz val="8"/>
      <color theme="1"/>
      <name val="Century Gothic"/>
      <family val="2"/>
    </font>
    <font>
      <b/>
      <sz val="20"/>
      <color theme="1"/>
      <name val="Century Gothic"/>
      <family val="2"/>
    </font>
    <font>
      <b/>
      <sz val="11"/>
      <color theme="0"/>
      <name val="Aptos Narrow"/>
      <family val="2"/>
    </font>
    <font>
      <b/>
      <sz val="11"/>
      <name val="Century Gothic"/>
      <family val="2"/>
    </font>
    <font>
      <sz val="11"/>
      <name val="Century Gothic"/>
      <family val="2"/>
    </font>
    <font>
      <sz val="11"/>
      <color rgb="FFFF0000"/>
      <name val="Century Gothic"/>
      <family val="2"/>
    </font>
    <font>
      <sz val="11"/>
      <color rgb="FF00B050"/>
      <name val="Century Gothic"/>
      <family val="2"/>
    </font>
    <font>
      <sz val="11"/>
      <color rgb="FF0070C0"/>
      <name val="Century Gothic"/>
      <family val="2"/>
    </font>
    <font>
      <sz val="11"/>
      <color rgb="FFFFC000"/>
      <name val="Century Gothic"/>
      <family val="2"/>
    </font>
  </fonts>
  <fills count="8">
    <fill>
      <patternFill patternType="none"/>
    </fill>
    <fill>
      <patternFill patternType="gray125"/>
    </fill>
    <fill>
      <patternFill patternType="solid">
        <fgColor theme="0" tint="-0.34998626667073579"/>
        <bgColor indexed="64"/>
      </patternFill>
    </fill>
    <fill>
      <patternFill patternType="solid">
        <fgColor rgb="FF41414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75">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left" vertical="top"/>
    </xf>
    <xf numFmtId="0" fontId="2" fillId="0" borderId="0" xfId="0" applyFont="1" applyAlignment="1">
      <alignment horizontal="left" vertical="top" wrapText="1"/>
    </xf>
    <xf numFmtId="0" fontId="2" fillId="0" borderId="0" xfId="0" applyFont="1" applyAlignment="1">
      <alignment wrapText="1"/>
    </xf>
    <xf numFmtId="0" fontId="3" fillId="0" borderId="0" xfId="0" applyFont="1"/>
    <xf numFmtId="0" fontId="5" fillId="0" borderId="0" xfId="0" applyFont="1"/>
    <xf numFmtId="0" fontId="5" fillId="0" borderId="0" xfId="0" applyFont="1" applyAlignment="1">
      <alignment horizontal="center" vertical="center" wrapText="1"/>
    </xf>
    <xf numFmtId="0" fontId="5" fillId="2" borderId="0" xfId="0" applyFont="1" applyFill="1"/>
    <xf numFmtId="0" fontId="3" fillId="0" borderId="0" xfId="0" applyFont="1" applyAlignment="1">
      <alignment vertical="top"/>
    </xf>
    <xf numFmtId="0" fontId="2" fillId="0" borderId="0" xfId="0" applyFont="1" applyAlignment="1">
      <alignment vertical="top"/>
    </xf>
    <xf numFmtId="4" fontId="2" fillId="0" borderId="0" xfId="0" applyNumberFormat="1" applyFont="1" applyAlignment="1">
      <alignment vertical="top"/>
    </xf>
    <xf numFmtId="0" fontId="3" fillId="0" borderId="0" xfId="0" applyFont="1" applyAlignment="1">
      <alignment horizontal="right"/>
    </xf>
    <xf numFmtId="2" fontId="2" fillId="0" borderId="0" xfId="0" applyNumberFormat="1" applyFont="1"/>
    <xf numFmtId="10" fontId="2" fillId="0" borderId="0" xfId="2" applyNumberFormat="1" applyFont="1"/>
    <xf numFmtId="0" fontId="2" fillId="0" borderId="0" xfId="0" applyFont="1" applyAlignment="1">
      <alignment horizontal="right" vertical="center"/>
    </xf>
    <xf numFmtId="0" fontId="5" fillId="2" borderId="0" xfId="0" applyFont="1" applyFill="1" applyAlignment="1">
      <alignment horizontal="right" vertical="center"/>
    </xf>
    <xf numFmtId="4" fontId="2" fillId="0" borderId="0" xfId="0" applyNumberFormat="1" applyFont="1"/>
    <xf numFmtId="0" fontId="5" fillId="3" borderId="1" xfId="0" applyFont="1" applyFill="1" applyBorder="1" applyAlignment="1">
      <alignment horizontal="center" vertical="center"/>
    </xf>
    <xf numFmtId="0" fontId="5" fillId="3" borderId="0" xfId="0" applyFont="1" applyFill="1" applyAlignment="1">
      <alignment horizontal="right" vertical="center" wrapText="1"/>
    </xf>
    <xf numFmtId="0" fontId="5" fillId="3" borderId="0" xfId="0" applyFont="1" applyFill="1"/>
    <xf numFmtId="0" fontId="5" fillId="3" borderId="0" xfId="0" applyFont="1" applyFill="1" applyAlignment="1">
      <alignment horizontal="right" vertical="center"/>
    </xf>
    <xf numFmtId="0" fontId="2" fillId="0" borderId="1" xfId="0" applyFont="1" applyBorder="1" applyAlignment="1">
      <alignment horizontal="center" vertical="center"/>
    </xf>
    <xf numFmtId="0" fontId="2" fillId="0" borderId="1" xfId="0" applyFont="1" applyBorder="1" applyAlignment="1">
      <alignment horizontal="center"/>
    </xf>
    <xf numFmtId="0" fontId="4" fillId="0" borderId="0" xfId="0" applyFont="1" applyAlignment="1">
      <alignment horizontal="right" vertical="top" wrapText="1"/>
    </xf>
    <xf numFmtId="4" fontId="2" fillId="0" borderId="0" xfId="0" applyNumberFormat="1" applyFont="1" applyAlignment="1">
      <alignment horizontal="left" vertical="top" wrapText="1"/>
    </xf>
    <xf numFmtId="4" fontId="5" fillId="3" borderId="0" xfId="0" applyNumberFormat="1" applyFont="1" applyFill="1" applyAlignment="1">
      <alignment horizontal="right" vertical="center" wrapText="1"/>
    </xf>
    <xf numFmtId="4" fontId="5" fillId="2" borderId="0" xfId="0" applyNumberFormat="1" applyFont="1" applyFill="1"/>
    <xf numFmtId="4" fontId="3" fillId="0" borderId="0" xfId="0" applyNumberFormat="1" applyFont="1" applyAlignment="1">
      <alignment vertical="top"/>
    </xf>
    <xf numFmtId="4" fontId="3" fillId="0" borderId="0" xfId="0" applyNumberFormat="1" applyFont="1"/>
    <xf numFmtId="4" fontId="5" fillId="3" borderId="0" xfId="0" applyNumberFormat="1" applyFont="1" applyFill="1"/>
    <xf numFmtId="4" fontId="4" fillId="0" borderId="0" xfId="0" applyNumberFormat="1" applyFont="1" applyAlignment="1">
      <alignment horizontal="right" vertical="top" wrapText="1"/>
    </xf>
    <xf numFmtId="4" fontId="2" fillId="0" borderId="0" xfId="1" applyNumberFormat="1" applyFont="1" applyBorder="1" applyAlignment="1">
      <alignment vertical="top"/>
    </xf>
    <xf numFmtId="4" fontId="3" fillId="0" borderId="0" xfId="0" applyNumberFormat="1" applyFont="1" applyAlignment="1">
      <alignment horizontal="right"/>
    </xf>
    <xf numFmtId="4" fontId="2" fillId="0" borderId="0" xfId="1" applyNumberFormat="1" applyFont="1"/>
    <xf numFmtId="4" fontId="7" fillId="0" borderId="0" xfId="0" applyNumberFormat="1" applyFont="1" applyAlignment="1">
      <alignment horizontal="right"/>
    </xf>
    <xf numFmtId="44" fontId="12" fillId="4" borderId="0" xfId="1" applyFont="1" applyFill="1" applyBorder="1"/>
    <xf numFmtId="44" fontId="12" fillId="0" borderId="0" xfId="1" applyFont="1" applyBorder="1"/>
    <xf numFmtId="44" fontId="12" fillId="0" borderId="0" xfId="1" applyFont="1" applyFill="1" applyBorder="1"/>
    <xf numFmtId="0" fontId="11" fillId="0" borderId="1" xfId="0" applyFont="1" applyBorder="1" applyAlignment="1">
      <alignment horizontal="center" vertical="center" wrapText="1"/>
    </xf>
    <xf numFmtId="44" fontId="11" fillId="0" borderId="1" xfId="1" applyFont="1" applyFill="1" applyBorder="1" applyAlignment="1">
      <alignment horizontal="center" vertical="center" wrapText="1"/>
    </xf>
    <xf numFmtId="2" fontId="11" fillId="0" borderId="1" xfId="0" applyNumberFormat="1" applyFont="1" applyBorder="1" applyAlignment="1">
      <alignment horizontal="center" vertical="center" wrapText="1"/>
    </xf>
    <xf numFmtId="4" fontId="11" fillId="0" borderId="1" xfId="0" applyNumberFormat="1" applyFont="1" applyBorder="1" applyAlignment="1">
      <alignment horizontal="center" vertical="center" wrapText="1"/>
    </xf>
    <xf numFmtId="0" fontId="12" fillId="0" borderId="0" xfId="0" applyFont="1" applyAlignment="1">
      <alignment wrapText="1"/>
    </xf>
    <xf numFmtId="0" fontId="11" fillId="0" borderId="0" xfId="0" applyFont="1" applyAlignment="1">
      <alignment horizontal="center" vertical="center" wrapText="1"/>
    </xf>
    <xf numFmtId="0" fontId="12" fillId="0" borderId="0" xfId="0" applyFont="1"/>
    <xf numFmtId="44" fontId="12" fillId="6" borderId="0" xfId="1" applyFont="1" applyFill="1" applyBorder="1"/>
    <xf numFmtId="0" fontId="13" fillId="0" borderId="0" xfId="0" applyFont="1"/>
    <xf numFmtId="0" fontId="12" fillId="6" borderId="0" xfId="0" applyFont="1" applyFill="1"/>
    <xf numFmtId="0" fontId="14" fillId="0" borderId="0" xfId="0" applyFont="1"/>
    <xf numFmtId="2" fontId="12" fillId="0" borderId="0" xfId="0" applyNumberFormat="1" applyFont="1"/>
    <xf numFmtId="164" fontId="12" fillId="0" borderId="0" xfId="1" applyNumberFormat="1" applyFont="1" applyFill="1" applyBorder="1"/>
    <xf numFmtId="0" fontId="12" fillId="0" borderId="0" xfId="0" applyFont="1" applyAlignment="1">
      <alignment horizontal="right"/>
    </xf>
    <xf numFmtId="0" fontId="15" fillId="0" borderId="0" xfId="0" applyFont="1"/>
    <xf numFmtId="0" fontId="16" fillId="0" borderId="0" xfId="0" applyFont="1"/>
    <xf numFmtId="0" fontId="12" fillId="4" borderId="0" xfId="0" applyFont="1" applyFill="1"/>
    <xf numFmtId="44" fontId="11" fillId="6" borderId="1" xfId="1" applyFont="1" applyFill="1" applyBorder="1" applyAlignment="1">
      <alignment horizontal="center" vertical="center" wrapText="1"/>
    </xf>
    <xf numFmtId="0" fontId="11" fillId="6" borderId="1" xfId="0" applyFont="1" applyFill="1" applyBorder="1" applyAlignment="1">
      <alignment horizontal="center" vertical="center" wrapText="1"/>
    </xf>
    <xf numFmtId="164" fontId="11" fillId="0" borderId="1" xfId="1" applyNumberFormat="1" applyFont="1" applyFill="1" applyBorder="1" applyAlignment="1">
      <alignment horizontal="center" vertical="center" wrapText="1"/>
    </xf>
    <xf numFmtId="4" fontId="11" fillId="5" borderId="1" xfId="0" applyNumberFormat="1" applyFont="1" applyFill="1" applyBorder="1" applyAlignment="1">
      <alignment horizontal="center" vertical="center" wrapText="1"/>
    </xf>
    <xf numFmtId="0" fontId="11" fillId="0" borderId="1" xfId="0" applyFont="1" applyBorder="1" applyAlignment="1">
      <alignment horizontal="right" vertical="center" wrapText="1"/>
    </xf>
    <xf numFmtId="0" fontId="11" fillId="7" borderId="1" xfId="0" applyFont="1" applyFill="1" applyBorder="1" applyAlignment="1">
      <alignment horizontal="center" vertical="center" wrapText="1"/>
    </xf>
    <xf numFmtId="0" fontId="2" fillId="7" borderId="0" xfId="0" applyFont="1" applyFill="1" applyAlignment="1">
      <alignment horizontal="center" vertical="center"/>
    </xf>
    <xf numFmtId="0" fontId="2" fillId="0" borderId="0" xfId="0" applyFont="1" applyAlignment="1">
      <alignment horizontal="center" vertical="center" wrapText="1"/>
    </xf>
    <xf numFmtId="0" fontId="2" fillId="4" borderId="0" xfId="0" applyFont="1" applyFill="1"/>
    <xf numFmtId="0" fontId="2" fillId="0" borderId="1" xfId="0" applyFont="1" applyBorder="1" applyAlignment="1">
      <alignment horizontal="center" vertical="center" wrapText="1"/>
    </xf>
    <xf numFmtId="0" fontId="2" fillId="0" borderId="0" xfId="0" applyFont="1" applyAlignment="1">
      <alignment horizontal="left" vertical="top" wrapText="1"/>
    </xf>
    <xf numFmtId="0" fontId="9" fillId="0" borderId="1" xfId="0" applyFont="1" applyBorder="1" applyAlignment="1">
      <alignment horizontal="center" vertical="center" wrapText="1"/>
    </xf>
    <xf numFmtId="0" fontId="3" fillId="0" borderId="1" xfId="0" applyFont="1" applyBorder="1" applyAlignment="1">
      <alignment horizontal="right" vertical="center" wrapText="1"/>
    </xf>
    <xf numFmtId="0" fontId="5" fillId="3" borderId="0" xfId="0" applyFont="1" applyFill="1" applyAlignment="1">
      <alignment horizontal="left" vertical="center" wrapText="1"/>
    </xf>
    <xf numFmtId="0" fontId="12" fillId="0" borderId="0" xfId="0" applyFont="1" applyAlignment="1">
      <alignment horizontal="left" vertical="top" wrapText="1"/>
    </xf>
    <xf numFmtId="0" fontId="4" fillId="0" borderId="0" xfId="0" applyFont="1" applyAlignment="1">
      <alignment horizontal="left"/>
    </xf>
    <xf numFmtId="0" fontId="4" fillId="0" borderId="0" xfId="0" applyFont="1" applyAlignment="1">
      <alignment horizontal="center"/>
    </xf>
    <xf numFmtId="0" fontId="4" fillId="0" borderId="0" xfId="0" applyFont="1" applyAlignment="1">
      <alignment horizontal="left" vertical="top" wrapText="1"/>
    </xf>
  </cellXfs>
  <cellStyles count="3">
    <cellStyle name="Normale" xfId="0" builtinId="0"/>
    <cellStyle name="Percentuale" xfId="2" builtinId="5"/>
    <cellStyle name="Valuta" xfId="1" builtinId="4"/>
  </cellStyles>
  <dxfs count="2">
    <dxf>
      <font>
        <color theme="0"/>
      </font>
    </dxf>
    <dxf>
      <font>
        <color theme="0"/>
      </font>
    </dxf>
  </dxfs>
  <tableStyles count="0" defaultTableStyle="TableStyleMedium2" defaultPivotStyle="PivotStyleLight16"/>
  <colors>
    <mruColors>
      <color rgb="FF414141"/>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9526</xdr:colOff>
      <xdr:row>0</xdr:row>
      <xdr:rowOff>276225</xdr:rowOff>
    </xdr:from>
    <xdr:to>
      <xdr:col>3</xdr:col>
      <xdr:colOff>7939</xdr:colOff>
      <xdr:row>0</xdr:row>
      <xdr:rowOff>561975</xdr:rowOff>
    </xdr:to>
    <xdr:pic>
      <xdr:nvPicPr>
        <xdr:cNvPr id="2" name="Immagine 1">
          <a:extLst>
            <a:ext uri="{FF2B5EF4-FFF2-40B4-BE49-F238E27FC236}">
              <a16:creationId xmlns:a16="http://schemas.microsoft.com/office/drawing/2014/main" id="{9ACE3EFB-3C78-9DBC-4E63-D9CC600B06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46740" y="276225"/>
          <a:ext cx="1917020" cy="285750"/>
        </a:xfrm>
        <a:prstGeom prst="rect">
          <a:avLst/>
        </a:prstGeom>
        <a:noFill/>
        <a:ln>
          <a:noFill/>
        </a:ln>
      </xdr:spPr>
    </xdr:pic>
    <xdr:clientData/>
  </xdr:twoCellAnchor>
  <xdr:twoCellAnchor editAs="oneCell">
    <xdr:from>
      <xdr:col>0</xdr:col>
      <xdr:colOff>496729</xdr:colOff>
      <xdr:row>0</xdr:row>
      <xdr:rowOff>0</xdr:rowOff>
    </xdr:from>
    <xdr:to>
      <xdr:col>1</xdr:col>
      <xdr:colOff>1049179</xdr:colOff>
      <xdr:row>1</xdr:row>
      <xdr:rowOff>47477</xdr:rowOff>
    </xdr:to>
    <xdr:pic>
      <xdr:nvPicPr>
        <xdr:cNvPr id="3" name="Immagine 2">
          <a:extLst>
            <a:ext uri="{FF2B5EF4-FFF2-40B4-BE49-F238E27FC236}">
              <a16:creationId xmlns:a16="http://schemas.microsoft.com/office/drawing/2014/main" id="{74884693-A4CD-4FD8-9F26-89A9A58F7C8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6452"/>
        <a:stretch>
          <a:fillRect/>
        </a:stretch>
      </xdr:blipFill>
      <xdr:spPr bwMode="auto">
        <a:xfrm>
          <a:off x="496729" y="0"/>
          <a:ext cx="2466975" cy="809477"/>
        </a:xfrm>
        <a:prstGeom prst="rect">
          <a:avLst/>
        </a:prstGeom>
        <a:noFill/>
        <a:ln>
          <a:noFill/>
        </a:ln>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966E0-B531-4E64-B740-BE15756960DA}">
  <sheetPr>
    <pageSetUpPr fitToPage="1"/>
  </sheetPr>
  <dimension ref="A1:AX57"/>
  <sheetViews>
    <sheetView tabSelected="1" view="pageBreakPreview" zoomScaleNormal="115" zoomScaleSheetLayoutView="100" workbookViewId="0">
      <selection activeCell="BA10" sqref="BA10"/>
    </sheetView>
  </sheetViews>
  <sheetFormatPr defaultRowHeight="16.5" x14ac:dyDescent="0.3"/>
  <cols>
    <col min="1" max="7" width="28.7109375" style="1" customWidth="1"/>
    <col min="8" max="8" width="9.140625" style="1"/>
    <col min="9" max="10" width="25.7109375" style="1" hidden="1" customWidth="1"/>
    <col min="11" max="11" width="80.140625" style="1" hidden="1" customWidth="1"/>
    <col min="12" max="47" width="25.7109375" style="1" hidden="1" customWidth="1"/>
    <col min="48" max="48" width="130.28515625" style="1" hidden="1" customWidth="1"/>
    <col min="49" max="49" width="25.7109375" style="1" hidden="1" customWidth="1"/>
    <col min="50" max="51" width="0" style="1" hidden="1" customWidth="1"/>
    <col min="52" max="16384" width="9.140625" style="1"/>
  </cols>
  <sheetData>
    <row r="1" spans="1:50" ht="60" customHeight="1" x14ac:dyDescent="0.3">
      <c r="A1" s="68"/>
      <c r="B1" s="68"/>
      <c r="C1" s="23"/>
      <c r="D1" s="66" t="s">
        <v>122</v>
      </c>
      <c r="E1" s="69" t="str">
        <f>_xlfn.CONCAT("CONSOLIDAMENTO VOLTE IN FOLGIO ALL'",AX2," 
Rete ",B4,
" 
maglia ",M2, ", n. ",O2, " barre/metro/lato")</f>
        <v>CONSOLIDAMENTO VOLTE IN FOLGIO ALL'INTRADOSSO 
Rete FBMESH66X66T96AR 
maglia 66x66, n. 15 barre/metro/lato</v>
      </c>
      <c r="F1" s="69"/>
      <c r="G1" s="69"/>
      <c r="I1" s="40" t="s">
        <v>103</v>
      </c>
      <c r="J1" s="40" t="s">
        <v>35</v>
      </c>
      <c r="K1" s="40" t="s">
        <v>36</v>
      </c>
      <c r="L1" s="40" t="s">
        <v>37</v>
      </c>
      <c r="M1" s="40" t="s">
        <v>38</v>
      </c>
      <c r="N1" s="40" t="s">
        <v>39</v>
      </c>
      <c r="O1" s="40" t="s">
        <v>40</v>
      </c>
      <c r="P1" s="40" t="s">
        <v>41</v>
      </c>
      <c r="Q1" s="40" t="s">
        <v>42</v>
      </c>
      <c r="R1" s="40" t="s">
        <v>43</v>
      </c>
      <c r="S1" s="40" t="s">
        <v>44</v>
      </c>
      <c r="T1" s="40" t="s">
        <v>45</v>
      </c>
      <c r="U1" s="57" t="s">
        <v>20</v>
      </c>
      <c r="V1" s="62" t="s">
        <v>46</v>
      </c>
      <c r="W1" s="62" t="s">
        <v>47</v>
      </c>
      <c r="X1" s="62" t="s">
        <v>48</v>
      </c>
      <c r="Y1" s="62" t="s">
        <v>49</v>
      </c>
      <c r="Z1" s="62" t="s">
        <v>50</v>
      </c>
      <c r="AA1" s="62" t="s">
        <v>51</v>
      </c>
      <c r="AB1" s="62" t="s">
        <v>104</v>
      </c>
      <c r="AC1" s="40" t="s">
        <v>52</v>
      </c>
      <c r="AD1" s="57" t="s">
        <v>53</v>
      </c>
      <c r="AE1" s="40" t="s">
        <v>54</v>
      </c>
      <c r="AF1" s="40" t="s">
        <v>55</v>
      </c>
      <c r="AG1" s="57" t="s">
        <v>56</v>
      </c>
      <c r="AH1" s="42" t="s">
        <v>114</v>
      </c>
      <c r="AI1" s="59" t="s">
        <v>106</v>
      </c>
      <c r="AJ1" s="41" t="s">
        <v>5</v>
      </c>
      <c r="AK1" s="41" t="s">
        <v>6</v>
      </c>
      <c r="AL1" s="41" t="s">
        <v>57</v>
      </c>
      <c r="AM1" s="43" t="s">
        <v>58</v>
      </c>
      <c r="AN1" s="43" t="s">
        <v>59</v>
      </c>
      <c r="AO1" s="41" t="s">
        <v>60</v>
      </c>
      <c r="AP1" s="43" t="s">
        <v>61</v>
      </c>
      <c r="AQ1" s="43" t="s">
        <v>62</v>
      </c>
      <c r="AR1" s="41" t="s">
        <v>63</v>
      </c>
      <c r="AS1" s="43" t="s">
        <v>64</v>
      </c>
      <c r="AT1" s="43" t="s">
        <v>65</v>
      </c>
      <c r="AU1" s="43" t="s">
        <v>98</v>
      </c>
      <c r="AV1" s="40" t="s">
        <v>107</v>
      </c>
      <c r="AW1" s="45" t="s">
        <v>115</v>
      </c>
      <c r="AX1" s="1" t="s">
        <v>119</v>
      </c>
    </row>
    <row r="2" spans="1:50" ht="51.75" customHeight="1" x14ac:dyDescent="0.3">
      <c r="I2" s="2" t="s">
        <v>108</v>
      </c>
      <c r="J2" s="2" t="str">
        <f>A4</f>
        <v>intradosso</v>
      </c>
      <c r="K2" s="2">
        <f>VLOOKUP(J2,Dati!B:C,2,0)</f>
        <v>0</v>
      </c>
      <c r="L2" s="2" t="str">
        <f>B4</f>
        <v>FBMESH66X66T96AR</v>
      </c>
      <c r="M2" s="2" t="str">
        <f>VLOOKUP(L2,Dati!D:M,2,0)</f>
        <v>66x66</v>
      </c>
      <c r="N2" s="2" t="str">
        <f>VLOOKUP(L2,Dati!D:M,3,0)</f>
        <v>diametro nominale dei trefoli &gt; 3 mm</v>
      </c>
      <c r="O2" s="2">
        <f>VLOOKUP(L2,Dati!D:M,4,0)</f>
        <v>15</v>
      </c>
      <c r="P2" s="2">
        <f>VLOOKUP(L2,Dati!D:M,5,0)</f>
        <v>376</v>
      </c>
      <c r="Q2" s="2">
        <f>VLOOKUP(L2,Dati!D:M,6,0)</f>
        <v>8.9</v>
      </c>
      <c r="R2" s="2">
        <f>VLOOKUP(L2,Dati!D:M,7,0)</f>
        <v>25000</v>
      </c>
      <c r="S2" s="2">
        <f>VLOOKUP(L2,Dati!D:M,8,0)</f>
        <v>4.2300000000000004</v>
      </c>
      <c r="T2" s="2">
        <f>VLOOKUP(L2,Dati!D:M,9,0)</f>
        <v>0.25</v>
      </c>
      <c r="U2" s="2">
        <f>VLOOKUP(L2,Dati!D:M,10,0)</f>
        <v>15.1</v>
      </c>
      <c r="V2" s="63" t="str">
        <f>C4</f>
        <v>NHL 115</v>
      </c>
      <c r="W2" s="63" t="str">
        <f>VLOOKUP(V2,Dati!N:T,2,0)</f>
        <v>EPOCA CALCE – NHL 115</v>
      </c>
      <c r="X2" s="63" t="str">
        <f>VLOOKUP(V2,Dati!N:T,3,0)</f>
        <v>malta a base calce NHL per interventi di restauro e rinforzo strutturale di elementi in muratura</v>
      </c>
      <c r="Y2" s="63">
        <f>VLOOKUP(V2,Dati!N:T,4,0)</f>
        <v>17</v>
      </c>
      <c r="Z2" s="63">
        <f>D4</f>
        <v>3</v>
      </c>
      <c r="AA2" s="63">
        <f>Y2*Z2</f>
        <v>51</v>
      </c>
      <c r="AB2" s="63">
        <f>VLOOKUP(V2,Dati!N:T,7,0)</f>
        <v>0.60399999999999998</v>
      </c>
      <c r="AC2" s="2" t="s">
        <v>110</v>
      </c>
      <c r="AD2" s="2">
        <f>VLOOKUP(AC2,Dati!U:AA,2,0)</f>
        <v>2.6</v>
      </c>
      <c r="AE2" s="2">
        <f>A7</f>
        <v>4</v>
      </c>
      <c r="AF2" s="2" t="s">
        <v>111</v>
      </c>
      <c r="AG2" s="2">
        <v>24.15</v>
      </c>
      <c r="AH2" s="2">
        <f>VLOOKUP(AE2,Dati!W:AA,3,0)</f>
        <v>24.15</v>
      </c>
      <c r="AI2" s="2">
        <f>VLOOKUP(AE2,Dati!W:AA,4,0)</f>
        <v>0.16</v>
      </c>
      <c r="AJ2" s="52">
        <v>32.159999999999997</v>
      </c>
      <c r="AK2" s="52">
        <v>26.72</v>
      </c>
      <c r="AL2" s="2">
        <f>VLOOKUP(J2,Dati!B:AF,29,0)</f>
        <v>0</v>
      </c>
      <c r="AM2" s="2">
        <f>VLOOKUP(J2,Dati!B:AF,30,0)</f>
        <v>0</v>
      </c>
      <c r="AN2" s="2">
        <f>VLOOKUP(J2,Dati!B:AF,31,0)</f>
        <v>0</v>
      </c>
      <c r="AO2" s="2" t="s">
        <v>75</v>
      </c>
      <c r="AP2" s="2">
        <f>VLOOKUP(AE2,Dati!W:AI,12,0)</f>
        <v>0.15</v>
      </c>
      <c r="AQ2" s="2">
        <f>VLOOKUP(AE2,Dati!W:AI,13,0)</f>
        <v>0.15</v>
      </c>
      <c r="AR2" s="2" t="str">
        <f>VLOOKUP(J2,Dati!B:AL,35,0)</f>
        <v>Applicazione intonaco</v>
      </c>
      <c r="AS2" s="2">
        <f>VLOOKUP(J2,Dati!B:AL,36,0)</f>
        <v>0.3</v>
      </c>
      <c r="AT2" s="2">
        <f>VLOOKUP(J2,Dati!B:AL,37,0)</f>
        <v>0.25</v>
      </c>
      <c r="AU2" s="2" t="str">
        <f>VLOOKUP(L2,Dati!D:AU,44,0)</f>
        <v>FBANG66X66T96AR</v>
      </c>
      <c r="AV2" s="64" t="str">
        <f>VLOOKUP(J2,Dati!B:AV,47,0)</f>
        <v>L’eventuale rimozione e scrostamento dell’intonaco preesistente, i ponteggi, impalcature e/o attrezzature necessarie all’esecuzione dei lavori e le eventuali coperture installate a protezione degli agenti atmosferici e quant’altro non specificato.</v>
      </c>
      <c r="AW2" s="1" t="str">
        <f>VLOOKUP(L2,Dati!D:AW,46,0)</f>
        <v>1.78</v>
      </c>
      <c r="AX2" s="1" t="str">
        <f>UPPER(J2)</f>
        <v>INTRADOSSO</v>
      </c>
    </row>
    <row r="3" spans="1:50" s="2" customFormat="1" ht="36" customHeight="1" x14ac:dyDescent="0.25">
      <c r="A3" s="19" t="s">
        <v>89</v>
      </c>
      <c r="B3" s="19" t="s">
        <v>0</v>
      </c>
      <c r="C3" s="19" t="s">
        <v>90</v>
      </c>
      <c r="D3" s="19" t="s">
        <v>7</v>
      </c>
    </row>
    <row r="4" spans="1:50" x14ac:dyDescent="0.3">
      <c r="A4" s="24" t="s">
        <v>87</v>
      </c>
      <c r="B4" s="24" t="s">
        <v>1</v>
      </c>
      <c r="C4" s="24" t="s">
        <v>82</v>
      </c>
      <c r="D4" s="24">
        <v>3</v>
      </c>
    </row>
    <row r="6" spans="1:50" ht="36" customHeight="1" x14ac:dyDescent="0.3">
      <c r="A6" s="19" t="s">
        <v>91</v>
      </c>
      <c r="M6" s="1" t="s">
        <v>113</v>
      </c>
    </row>
    <row r="7" spans="1:50" x14ac:dyDescent="0.3">
      <c r="A7" s="24">
        <v>4</v>
      </c>
    </row>
    <row r="9" spans="1:50" ht="19.5" x14ac:dyDescent="0.3">
      <c r="A9" s="73" t="s">
        <v>8</v>
      </c>
      <c r="B9" s="73"/>
      <c r="C9" s="73"/>
      <c r="D9" s="73"/>
      <c r="E9" s="73"/>
      <c r="F9" s="73"/>
      <c r="G9" s="73"/>
    </row>
    <row r="10" spans="1:50" ht="51.75" customHeight="1" x14ac:dyDescent="0.3">
      <c r="A10" s="71" t="str">
        <f>_xlfn.CONCAT("Consolidamento di ",
J2,
" di volte in foglio",
(IF(K2=0,"",K2)),
" mediante tecnica dell’intonaco armato CRM – dotato di marcatura CE, in possesso di certificazione EPD ai fini della dichiarazione di contributo ai CAM (criteri ambientali minimi) composto da rete ",
L2,
", connettori in acciaio inox FBDPP e resina epossidica tixotropica FB-RC30/3-600 di Fibre Net, o equivalente aventi le seguenti caratteristiche o equivalenti:")</f>
        <v>Consolidamento di intradosso di volte in foglio mediante tecnica dell’intonaco armato CRM – dotato di marcatura CE, in possesso di certificazione EPD ai fini della dichiarazione di contributo ai CAM (criteri ambientali minimi) composto da rete FBMESH66X66T96AR, connettori in acciaio inox FBDPP e resina epossidica tixotropica FB-RC30/3-600 di Fibre Net, o equivalente aventi le seguenti caratteristiche o equivalenti:</v>
      </c>
      <c r="B10" s="71"/>
      <c r="C10" s="71"/>
      <c r="D10" s="71"/>
      <c r="E10" s="71"/>
      <c r="F10" s="71"/>
      <c r="G10" s="71"/>
    </row>
    <row r="11" spans="1:50" s="44" customFormat="1" ht="117" customHeight="1" x14ac:dyDescent="0.3">
      <c r="A11" s="71" t="str">
        <f>_xlfn.CONCAT(_xlfn._LONGTEXT("- Rete preformata in materiale composito fibrorinforzato G.F.R.P. (Glass Fiber Reinforced Polymer) di Fibre Net, o equivalente, per consolidamento strutturale di pavimentazioni, solai, volte, murature in calcestruzzo, mattoni, pietra, tufo, calcare. Compo","nente del Sistema CRM - Composite Reinforced Mortar - System for strengthening masonry wall denominato RISTRUTTURA, dotato di marcatura CE per azioni gravitazionali, vento e sisma. Rete alcalino resistente, a maglia quadra monolitica dimensione "),
M2,
" mm, prodotta con tecnologia Textrusion, costituita da fibra di vetro e resina termoindurente di tipo vinilestere-epossidico, tessitura con ordito a torcitura multipla e trama piatta inserita fra le fibre di ordito, ",
N2,
", avente n. ",
O2,
" barre/metro/lato, tensione a trazione caratteristica del composito ≥ ",
P2,
" MPa, sezione nominale della singola barra ≥ ",
Q2,
" mm2, modulo elastico a trazione equivalente ≥ ",
R2,
" N/mm2, resistenza a trazione caratteristica della singola barra ≥ ",
S2,
" kN, allungamento medio a rottura ",
AW2,
"%, resistenza caratteristica a strappo del nodo ≥ ",
T2,
" kN. Decadimento di resistenza a trazione e del modulo elastico per l’ambiente umido, alcalino e salino &lt; 8%")</f>
        <v>- Rete preformata in materiale composito fibrorinforzato G.F.R.P. (Glass Fiber Reinforced Polymer) di Fibre Net, o equivalente, per consolidamento strutturale di pavimentazioni, solai, volte, murature in calcestruzzo, mattoni, pietra, tufo, calcare. Componente del Sistema CRM - Composite Reinforced Mortar - System for strengthening masonry wall denominato RISTRUTTURA, dotato di marcatura CE per azioni gravitazionali, vento e sisma. Rete alcalino resistente, a maglia quadra monolitica dimensione 66x66 mm, prodotta con tecnologia Textrusion, costituita da fibra di vetro e resina termoindurente di tipo vinilestere-epossidico, tessitura con ordito a torcitura multipla e trama piatta inserita fra le fibre di ordito, diametro nominale dei trefoli &gt; 3 mm, avente n. 15 barre/metro/lato, tensione a trazione caratteristica del composito ≥ 376 MPa, sezione nominale della singola barra ≥ 8,9 mm2, modulo elastico a trazione equivalente ≥ 25000 N/mm2, resistenza a trazione caratteristica della singola barra ≥ 4,23 kN, allungamento medio a rottura 1.78%, resistenza caratteristica a strappo del nodo ≥ 0,25 kN. Decadimento di resistenza a trazione e del modulo elastico per l’ambiente umido, alcalino e salino &lt; 8%</v>
      </c>
      <c r="B11" s="71"/>
      <c r="C11" s="71"/>
      <c r="D11" s="71"/>
      <c r="E11" s="71"/>
      <c r="F11" s="71"/>
      <c r="G11" s="71"/>
    </row>
    <row r="12" spans="1:50" ht="33.75" customHeight="1" x14ac:dyDescent="0.3">
      <c r="A12" s="67" t="s">
        <v>117</v>
      </c>
      <c r="B12" s="67"/>
      <c r="C12" s="67"/>
      <c r="D12" s="67"/>
      <c r="E12" s="67"/>
      <c r="F12" s="67"/>
      <c r="G12" s="67"/>
    </row>
    <row r="13" spans="1:50" x14ac:dyDescent="0.3">
      <c r="A13" s="67" t="s">
        <v>118</v>
      </c>
      <c r="B13" s="67"/>
      <c r="C13" s="67"/>
      <c r="D13" s="67"/>
      <c r="E13" s="67"/>
      <c r="F13" s="67"/>
      <c r="G13" s="67"/>
    </row>
    <row r="14" spans="1:50" ht="19.5" x14ac:dyDescent="0.3">
      <c r="A14" s="72" t="s">
        <v>3</v>
      </c>
      <c r="B14" s="72"/>
      <c r="C14" s="72"/>
      <c r="D14" s="72"/>
      <c r="E14" s="72"/>
      <c r="F14" s="72"/>
      <c r="G14" s="72"/>
    </row>
    <row r="15" spans="1:50" s="5" customFormat="1" ht="70.5" customHeight="1" x14ac:dyDescent="0.3">
      <c r="A15" s="71" t="str">
        <f>_xlfn.CONCAT("La pulizia meccanica della superficie della volta con aspirazione di polvere e parti incoerenti, l’eventuale bagnatura della superficie e la posa in opera del successivo rinzaffo, l’applicazione dei connettori sopradescritti non inferiore a ",A4,
"/m², tramite resina epossidica tixotropica FB-RC30/3-600 di Fibre Net, o equivalente alla superfice della volta e la realizzazione all’estradosso di cappa tramite malta ",
W2,
" di Fibre Net, o equivalente ",X2,
" di spessore ",
D4,
" cm modellata secondo la forma della volta. Sono inoltre compresi l’onere del risvolto della rete sulle murature d’ambito, tagli, sfridi e sovrapposizioni e quanto altro occorre per dare l’opera finita.")</f>
        <v>La pulizia meccanica della superficie della volta con aspirazione di polvere e parti incoerenti, l’eventuale bagnatura della superficie e la posa in opera del successivo rinzaffo, l’applicazione dei connettori sopradescritti non inferiore a intradosso/m², tramite resina epossidica tixotropica FB-RC30/3-600 di Fibre Net, o equivalente alla superfice della volta e la realizzazione all’estradosso di cappa tramite malta EPOCA CALCE – NHL 115 di Fibre Net, o equivalente malta a base calce NHL per interventi di restauro e rinforzo strutturale di elementi in muratura di spessore 3 cm modellata secondo la forma della volta. Sono inoltre compresi l’onere del risvolto della rete sulle murature d’ambito, tagli, sfridi e sovrapposizioni e quanto altro occorre per dare l’opera finita.</v>
      </c>
      <c r="B15" s="71"/>
      <c r="C15" s="71"/>
      <c r="D15" s="71"/>
      <c r="E15" s="71"/>
      <c r="F15" s="71"/>
      <c r="G15" s="71"/>
    </row>
    <row r="16" spans="1:50" ht="19.5" x14ac:dyDescent="0.3">
      <c r="A16" s="72" t="s">
        <v>4</v>
      </c>
      <c r="B16" s="72"/>
      <c r="C16" s="72"/>
      <c r="D16" s="72"/>
      <c r="E16" s="72"/>
      <c r="F16" s="72"/>
      <c r="G16" s="72"/>
    </row>
    <row r="17" spans="1:7" s="5" customFormat="1" ht="53.25" customHeight="1" x14ac:dyDescent="0.3">
      <c r="A17" s="67" t="str">
        <f>_xlfn.CONCAT(,AV2, ", i ponteggi, impalcature e/o attrezzature necessarie all’esecuzione dei lavori e le eventuali coperture installate a protezione degli agenti atmosferici e quant’altro non specificato.")</f>
        <v>L’eventuale rimozione e scrostamento dell’intonaco preesistente, i ponteggi, impalcature e/o attrezzature necessarie all’esecuzione dei lavori e le eventuali coperture installate a protezione degli agenti atmosferici e quant’altro non specificato., i ponteggi, impalcature e/o attrezzature necessarie all’esecuzione dei lavori e le eventuali coperture installate a protezione degli agenti atmosferici e quant’altro non specificato.</v>
      </c>
      <c r="B17" s="67"/>
      <c r="C17" s="67"/>
      <c r="D17" s="67"/>
      <c r="E17" s="67"/>
      <c r="F17" s="67"/>
      <c r="G17" s="67"/>
    </row>
    <row r="18" spans="1:7" s="5" customFormat="1" ht="18.75" x14ac:dyDescent="0.3">
      <c r="A18" s="74" t="str">
        <f>_xlfn.CONCAT("PREZZO PER M² E SPESSORE MEDIO DI ",D4, " CM PER APPLICAZIONE ALL’", AX2, " DI VOLTA IN FOLIO" )</f>
        <v>PREZZO PER M² E SPESSORE MEDIO DI 3 CM PER APPLICAZIONE ALL’INTRADOSSO DI VOLTA IN FOLIO</v>
      </c>
      <c r="B18" s="74"/>
      <c r="C18" s="74"/>
      <c r="D18" s="74"/>
      <c r="E18" s="74"/>
      <c r="F18" s="25" t="s">
        <v>20</v>
      </c>
      <c r="G18" s="32">
        <f>G55</f>
        <v>114.08249999999998</v>
      </c>
    </row>
    <row r="19" spans="1:7" s="5" customFormat="1" x14ac:dyDescent="0.3">
      <c r="A19" s="4"/>
      <c r="B19" s="4"/>
      <c r="C19" s="4"/>
      <c r="D19" s="4"/>
      <c r="E19" s="4"/>
      <c r="F19" s="4"/>
      <c r="G19" s="26"/>
    </row>
    <row r="20" spans="1:7" s="8" customFormat="1" ht="30" customHeight="1" x14ac:dyDescent="0.25">
      <c r="A20" s="70" t="s">
        <v>10</v>
      </c>
      <c r="B20" s="70"/>
      <c r="C20" s="20" t="s">
        <v>11</v>
      </c>
      <c r="D20" s="20" t="s">
        <v>12</v>
      </c>
      <c r="E20" s="20" t="s">
        <v>13</v>
      </c>
      <c r="F20" s="20" t="s">
        <v>32</v>
      </c>
      <c r="G20" s="27" t="s">
        <v>20</v>
      </c>
    </row>
    <row r="21" spans="1:7" s="5" customFormat="1" x14ac:dyDescent="0.3">
      <c r="A21" s="4"/>
      <c r="B21" s="4"/>
      <c r="C21" s="4"/>
      <c r="D21" s="4"/>
      <c r="E21" s="4"/>
      <c r="F21" s="4"/>
      <c r="G21" s="26"/>
    </row>
    <row r="22" spans="1:7" s="7" customFormat="1" ht="14.25" x14ac:dyDescent="0.2">
      <c r="A22" s="9" t="s">
        <v>9</v>
      </c>
      <c r="B22" s="9"/>
      <c r="C22" s="9"/>
      <c r="D22" s="9"/>
      <c r="E22" s="9"/>
      <c r="F22" s="9"/>
      <c r="G22" s="28"/>
    </row>
    <row r="23" spans="1:7" s="11" customFormat="1" x14ac:dyDescent="0.25">
      <c r="A23" s="10">
        <f>AL2</f>
        <v>0</v>
      </c>
      <c r="C23" s="2"/>
      <c r="D23" s="12"/>
      <c r="G23" s="29"/>
    </row>
    <row r="24" spans="1:7" s="11" customFormat="1" x14ac:dyDescent="0.25">
      <c r="A24" s="3" t="s">
        <v>14</v>
      </c>
      <c r="C24" s="16" t="s">
        <v>16</v>
      </c>
      <c r="D24" s="33">
        <f>AM2</f>
        <v>0</v>
      </c>
      <c r="E24" s="33">
        <f>AJ2</f>
        <v>32.159999999999997</v>
      </c>
      <c r="F24" s="29">
        <f>D24*E24</f>
        <v>0</v>
      </c>
    </row>
    <row r="25" spans="1:7" s="11" customFormat="1" x14ac:dyDescent="0.25">
      <c r="A25" s="11" t="s">
        <v>15</v>
      </c>
      <c r="C25" s="16" t="s">
        <v>16</v>
      </c>
      <c r="D25" s="33">
        <f>AN2</f>
        <v>0</v>
      </c>
      <c r="E25" s="33">
        <f>AK2</f>
        <v>26.72</v>
      </c>
      <c r="F25" s="29">
        <f>D25*E25</f>
        <v>0</v>
      </c>
    </row>
    <row r="26" spans="1:7" s="11" customFormat="1" x14ac:dyDescent="0.25">
      <c r="A26" s="10" t="str">
        <f>AO2</f>
        <v>Applicazione rete e connettori</v>
      </c>
      <c r="C26" s="16"/>
      <c r="D26" s="33"/>
      <c r="E26" s="33"/>
      <c r="F26" s="29"/>
    </row>
    <row r="27" spans="1:7" s="11" customFormat="1" x14ac:dyDescent="0.25">
      <c r="A27" s="3" t="s">
        <v>14</v>
      </c>
      <c r="C27" s="16" t="s">
        <v>16</v>
      </c>
      <c r="D27" s="33">
        <f>AP2</f>
        <v>0.15</v>
      </c>
      <c r="E27" s="33">
        <f>AJ2</f>
        <v>32.159999999999997</v>
      </c>
      <c r="F27" s="29">
        <f>D27*E27</f>
        <v>4.823999999999999</v>
      </c>
    </row>
    <row r="28" spans="1:7" s="11" customFormat="1" x14ac:dyDescent="0.25">
      <c r="A28" s="11" t="s">
        <v>15</v>
      </c>
      <c r="C28" s="16" t="s">
        <v>16</v>
      </c>
      <c r="D28" s="33">
        <f>AQ2</f>
        <v>0.15</v>
      </c>
      <c r="E28" s="33">
        <f>AK2</f>
        <v>26.72</v>
      </c>
      <c r="F28" s="29">
        <f>D28*E28</f>
        <v>4.008</v>
      </c>
    </row>
    <row r="29" spans="1:7" s="11" customFormat="1" x14ac:dyDescent="0.25">
      <c r="A29" s="10" t="str">
        <f>AR2</f>
        <v>Applicazione intonaco</v>
      </c>
      <c r="C29" s="16"/>
      <c r="D29" s="33"/>
      <c r="E29" s="33"/>
      <c r="F29" s="29"/>
    </row>
    <row r="30" spans="1:7" s="11" customFormat="1" x14ac:dyDescent="0.25">
      <c r="A30" s="3" t="s">
        <v>14</v>
      </c>
      <c r="C30" s="16" t="s">
        <v>16</v>
      </c>
      <c r="D30" s="33">
        <f>AS2</f>
        <v>0.3</v>
      </c>
      <c r="E30" s="33">
        <f>AJ2</f>
        <v>32.159999999999997</v>
      </c>
      <c r="F30" s="29">
        <f>D30*E30</f>
        <v>9.6479999999999979</v>
      </c>
    </row>
    <row r="31" spans="1:7" s="11" customFormat="1" x14ac:dyDescent="0.25">
      <c r="A31" s="11" t="s">
        <v>15</v>
      </c>
      <c r="C31" s="16" t="s">
        <v>16</v>
      </c>
      <c r="D31" s="33">
        <f>AT2</f>
        <v>0.25</v>
      </c>
      <c r="E31" s="33">
        <f>AK2</f>
        <v>26.72</v>
      </c>
      <c r="F31" s="29">
        <f>D31*E31</f>
        <v>6.68</v>
      </c>
    </row>
    <row r="32" spans="1:7" x14ac:dyDescent="0.3">
      <c r="C32" s="16"/>
      <c r="E32" s="18"/>
      <c r="F32" s="34" t="s">
        <v>17</v>
      </c>
      <c r="G32" s="30">
        <f>SUM(F24:F31)</f>
        <v>25.159999999999997</v>
      </c>
    </row>
    <row r="33" spans="1:7" x14ac:dyDescent="0.3">
      <c r="C33" s="16"/>
      <c r="E33" s="18"/>
      <c r="F33" s="18"/>
      <c r="G33" s="30"/>
    </row>
    <row r="34" spans="1:7" s="7" customFormat="1" ht="14.25" x14ac:dyDescent="0.2">
      <c r="A34" s="9" t="s">
        <v>18</v>
      </c>
      <c r="B34" s="9"/>
      <c r="C34" s="17"/>
      <c r="D34" s="9"/>
      <c r="E34" s="28"/>
      <c r="F34" s="28"/>
      <c r="G34" s="28"/>
    </row>
    <row r="35" spans="1:7" hidden="1" x14ac:dyDescent="0.3">
      <c r="A35" s="1" t="str">
        <f>B4</f>
        <v>FBMESH66X66T96AR</v>
      </c>
      <c r="C35" s="16" t="s">
        <v>19</v>
      </c>
      <c r="D35" s="14">
        <v>1.1000000000000001</v>
      </c>
      <c r="E35" s="35">
        <f>U2</f>
        <v>15.1</v>
      </c>
      <c r="F35" s="18">
        <f t="shared" ref="F35:F36" si="0">D35*E35</f>
        <v>16.61</v>
      </c>
      <c r="G35" s="30"/>
    </row>
    <row r="36" spans="1:7" hidden="1" x14ac:dyDescent="0.3">
      <c r="A36" s="1" t="str">
        <f>AC2</f>
        <v>FBDPP</v>
      </c>
      <c r="C36" s="16" t="s">
        <v>101</v>
      </c>
      <c r="D36" s="14">
        <f>A7</f>
        <v>4</v>
      </c>
      <c r="E36" s="35">
        <f>AD2</f>
        <v>2.6</v>
      </c>
      <c r="F36" s="18">
        <f t="shared" si="0"/>
        <v>10.4</v>
      </c>
      <c r="G36" s="30"/>
    </row>
    <row r="37" spans="1:7" hidden="1" x14ac:dyDescent="0.3">
      <c r="A37" s="1" t="str">
        <f>AF2</f>
        <v>FB-RC30-3-600</v>
      </c>
      <c r="C37" s="16" t="s">
        <v>101</v>
      </c>
      <c r="D37" s="14">
        <f>AI2</f>
        <v>0.16</v>
      </c>
      <c r="E37" s="35">
        <f>AG2</f>
        <v>24.15</v>
      </c>
      <c r="F37" s="18">
        <f>D37*E37</f>
        <v>3.8639999999999999</v>
      </c>
      <c r="G37" s="30"/>
    </row>
    <row r="38" spans="1:7" ht="72.75" customHeight="1" x14ac:dyDescent="0.3">
      <c r="A38" s="67" t="str">
        <f>_xlfn.CONCAT("Sistema RISTRUTTURA composto da: rete in G.F.R.P. ",
B4,
" completa di sovrapposizioni, connettori in acciaio inox FBDPP   (n° ",D4,"/m²) e resina epossidica tixotropica FB-RC30/3 ")</f>
        <v xml:space="preserve">Sistema RISTRUTTURA composto da: rete in G.F.R.P. FBMESH66X66T96AR completa di sovrapposizioni, connettori in acciaio inox FBDPP   (n° 3/m²) e resina epossidica tixotropica FB-RC30/3 </v>
      </c>
      <c r="B38" s="67"/>
      <c r="C38" s="16" t="s">
        <v>19</v>
      </c>
      <c r="D38" s="14">
        <v>1</v>
      </c>
      <c r="E38" s="35">
        <f>SUM(F35:F37)</f>
        <v>30.873999999999999</v>
      </c>
      <c r="F38" s="18">
        <f>D38*E38</f>
        <v>30.873999999999999</v>
      </c>
      <c r="G38" s="30"/>
    </row>
    <row r="39" spans="1:7" x14ac:dyDescent="0.3">
      <c r="A39" s="1" t="str">
        <f>W2</f>
        <v>EPOCA CALCE – NHL 115</v>
      </c>
      <c r="C39" s="16" t="s">
        <v>34</v>
      </c>
      <c r="D39" s="14">
        <f>AA2</f>
        <v>51</v>
      </c>
      <c r="E39" s="35">
        <f>AB2</f>
        <v>0.60399999999999998</v>
      </c>
      <c r="F39" s="18">
        <f>D39*E39</f>
        <v>30.803999999999998</v>
      </c>
      <c r="G39" s="30"/>
    </row>
    <row r="40" spans="1:7" x14ac:dyDescent="0.3">
      <c r="C40" s="16"/>
      <c r="D40" s="14"/>
      <c r="E40" s="35"/>
      <c r="F40" s="34" t="s">
        <v>21</v>
      </c>
      <c r="G40" s="30">
        <f>SUM(F38:F39)</f>
        <v>61.677999999999997</v>
      </c>
    </row>
    <row r="41" spans="1:7" x14ac:dyDescent="0.3">
      <c r="C41" s="16"/>
      <c r="D41" s="14"/>
      <c r="E41" s="35"/>
      <c r="F41" s="18"/>
      <c r="G41" s="30"/>
    </row>
    <row r="42" spans="1:7" s="7" customFormat="1" ht="14.25" x14ac:dyDescent="0.2">
      <c r="A42" s="9" t="s">
        <v>22</v>
      </c>
      <c r="B42" s="9"/>
      <c r="C42" s="17"/>
      <c r="D42" s="9"/>
      <c r="E42" s="28"/>
      <c r="F42" s="28"/>
      <c r="G42" s="28"/>
    </row>
    <row r="43" spans="1:7" x14ac:dyDescent="0.3">
      <c r="A43" s="67" t="s">
        <v>102</v>
      </c>
      <c r="B43" s="67"/>
      <c r="C43" s="16" t="s">
        <v>19</v>
      </c>
      <c r="D43" s="18">
        <v>1</v>
      </c>
      <c r="E43" s="35">
        <v>1.1000000000000001</v>
      </c>
      <c r="F43" s="18">
        <f>D43*E43</f>
        <v>1.1000000000000001</v>
      </c>
      <c r="G43" s="30"/>
    </row>
    <row r="44" spans="1:7" x14ac:dyDescent="0.3">
      <c r="A44" s="1" t="s">
        <v>23</v>
      </c>
      <c r="C44" s="16" t="s">
        <v>34</v>
      </c>
      <c r="D44" s="18">
        <v>60</v>
      </c>
      <c r="E44" s="35">
        <v>0.05</v>
      </c>
      <c r="F44" s="18">
        <f>D44*E44</f>
        <v>3</v>
      </c>
      <c r="G44" s="30"/>
    </row>
    <row r="45" spans="1:7" x14ac:dyDescent="0.3">
      <c r="C45" s="2"/>
      <c r="D45" s="18"/>
      <c r="E45" s="35"/>
      <c r="F45" s="34" t="s">
        <v>21</v>
      </c>
      <c r="G45" s="30">
        <f>SUM(F43:F44)</f>
        <v>4.0999999999999996</v>
      </c>
    </row>
    <row r="46" spans="1:7" ht="9.9499999999999993" customHeight="1" x14ac:dyDescent="0.3">
      <c r="C46" s="2"/>
      <c r="D46" s="18"/>
      <c r="E46" s="18"/>
      <c r="F46" s="18"/>
      <c r="G46" s="30"/>
    </row>
    <row r="47" spans="1:7" ht="9.9499999999999993" customHeight="1" x14ac:dyDescent="0.3">
      <c r="C47" s="2"/>
      <c r="D47" s="18"/>
      <c r="E47" s="18"/>
      <c r="F47" s="18"/>
      <c r="G47" s="30"/>
    </row>
    <row r="48" spans="1:7" x14ac:dyDescent="0.3">
      <c r="A48" s="6" t="s">
        <v>29</v>
      </c>
      <c r="B48" s="6"/>
      <c r="C48" s="2"/>
      <c r="D48" s="18"/>
      <c r="E48" s="18"/>
      <c r="F48" s="34" t="s">
        <v>26</v>
      </c>
      <c r="G48" s="30">
        <f>G32+G40+G45</f>
        <v>90.937999999999988</v>
      </c>
    </row>
    <row r="49" spans="1:7" x14ac:dyDescent="0.3">
      <c r="A49" s="6"/>
      <c r="B49" s="6"/>
      <c r="C49" s="2"/>
      <c r="D49" s="18"/>
      <c r="E49" s="18"/>
      <c r="F49" s="34"/>
      <c r="G49" s="30"/>
    </row>
    <row r="50" spans="1:7" x14ac:dyDescent="0.3">
      <c r="A50" s="6" t="s">
        <v>30</v>
      </c>
      <c r="B50" s="6"/>
      <c r="C50" s="16" t="s">
        <v>25</v>
      </c>
      <c r="D50" s="18">
        <v>15</v>
      </c>
      <c r="E50" s="18">
        <f>G48</f>
        <v>90.937999999999988</v>
      </c>
      <c r="F50" s="18">
        <f>E50*D50/100</f>
        <v>13.640699999999997</v>
      </c>
      <c r="G50" s="30">
        <f>F50</f>
        <v>13.640699999999997</v>
      </c>
    </row>
    <row r="51" spans="1:7" x14ac:dyDescent="0.3">
      <c r="C51" s="16"/>
      <c r="D51" s="18"/>
      <c r="E51" s="18"/>
      <c r="F51" s="36" t="s">
        <v>27</v>
      </c>
      <c r="G51" s="30">
        <f>0.02*G55</f>
        <v>2.2816499999999995</v>
      </c>
    </row>
    <row r="52" spans="1:7" x14ac:dyDescent="0.3">
      <c r="C52" s="16"/>
      <c r="D52" s="18"/>
      <c r="E52" s="18"/>
      <c r="F52" s="36"/>
      <c r="G52" s="30"/>
    </row>
    <row r="53" spans="1:7" x14ac:dyDescent="0.3">
      <c r="A53" s="6" t="s">
        <v>31</v>
      </c>
      <c r="B53" s="13"/>
      <c r="C53" s="16" t="s">
        <v>25</v>
      </c>
      <c r="D53" s="18">
        <v>10</v>
      </c>
      <c r="E53" s="18">
        <f>G45+G48</f>
        <v>95.037999999999982</v>
      </c>
      <c r="F53" s="18">
        <f>E53*D53/100</f>
        <v>9.5037999999999982</v>
      </c>
      <c r="G53" s="30">
        <f>F53</f>
        <v>9.5037999999999982</v>
      </c>
    </row>
    <row r="54" spans="1:7" x14ac:dyDescent="0.3">
      <c r="C54" s="2"/>
      <c r="G54" s="18"/>
    </row>
    <row r="55" spans="1:7" x14ac:dyDescent="0.3">
      <c r="A55" s="21" t="s">
        <v>24</v>
      </c>
      <c r="B55" s="21"/>
      <c r="C55" s="22" t="s">
        <v>20</v>
      </c>
      <c r="D55" s="21"/>
      <c r="E55" s="21"/>
      <c r="F55" s="21"/>
      <c r="G55" s="31">
        <f>G48+G50+G53</f>
        <v>114.08249999999998</v>
      </c>
    </row>
    <row r="56" spans="1:7" ht="16.5" customHeight="1" x14ac:dyDescent="0.3"/>
    <row r="57" spans="1:7" x14ac:dyDescent="0.3">
      <c r="A57" s="1" t="s">
        <v>28</v>
      </c>
      <c r="G57" s="15">
        <f>G40/G55</f>
        <v>0.54064383231433399</v>
      </c>
    </row>
  </sheetData>
  <mergeCells count="15">
    <mergeCell ref="A38:B38"/>
    <mergeCell ref="A43:B43"/>
    <mergeCell ref="A1:B1"/>
    <mergeCell ref="E1:G1"/>
    <mergeCell ref="A20:B20"/>
    <mergeCell ref="A15:G15"/>
    <mergeCell ref="A16:G16"/>
    <mergeCell ref="A17:G17"/>
    <mergeCell ref="A9:G9"/>
    <mergeCell ref="A11:G11"/>
    <mergeCell ref="A12:G12"/>
    <mergeCell ref="A14:G14"/>
    <mergeCell ref="A10:G10"/>
    <mergeCell ref="A13:G13"/>
    <mergeCell ref="A18:E18"/>
  </mergeCells>
  <phoneticPr fontId="6" type="noConversion"/>
  <conditionalFormatting sqref="A10:XFD10">
    <cfRule type="cellIs" dxfId="1" priority="1" operator="equal">
      <formula>0</formula>
    </cfRule>
  </conditionalFormatting>
  <conditionalFormatting sqref="A23:XFD23">
    <cfRule type="cellIs" dxfId="0" priority="4" operator="equal">
      <formula>0</formula>
    </cfRule>
  </conditionalFormatting>
  <printOptions horizontalCentered="1"/>
  <pageMargins left="0.70866141732283472" right="0.70866141732283472" top="0.74803149606299213" bottom="0.74803149606299213" header="0.31496062992125984" footer="0.31496062992125984"/>
  <pageSetup paperSize="9" scale="65" fitToHeight="0" orientation="landscape" r:id="rId1"/>
  <rowBreaks count="1" manualBreakCount="1">
    <brk id="19" max="6" man="1"/>
  </rowBreaks>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3C62E128-C5DE-4434-A18A-D66050CBEFE6}">
          <x14:formula1>
            <xm:f>Dati!$B$2:$B$545</xm:f>
          </x14:formula1>
          <xm:sqref>A4</xm:sqref>
        </x14:dataValidation>
        <x14:dataValidation type="list" allowBlank="1" showInputMessage="1" showErrorMessage="1" xr:uid="{4AEB4A6A-9411-4228-ADC7-CBF5423C1321}">
          <x14:formula1>
            <xm:f>Dati!$D$2:$D$545</xm:f>
          </x14:formula1>
          <xm:sqref>B4</xm:sqref>
        </x14:dataValidation>
        <x14:dataValidation type="list" allowBlank="1" showInputMessage="1" showErrorMessage="1" xr:uid="{F7ED93E0-C818-4ACD-A6BA-49FEDA081B6C}">
          <x14:formula1>
            <xm:f>Dati!$N$2:$N$1000</xm:f>
          </x14:formula1>
          <xm:sqref>C4</xm:sqref>
        </x14:dataValidation>
        <x14:dataValidation type="list" allowBlank="1" showInputMessage="1" showErrorMessage="1" xr:uid="{C07F08EE-4A5A-4DCC-B06C-BC3A9009D3C5}">
          <x14:formula1>
            <xm:f>Dati!$R$2:$R$1000</xm:f>
          </x14:formula1>
          <xm:sqref>D4</xm:sqref>
        </x14:dataValidation>
        <x14:dataValidation type="list" allowBlank="1" showInputMessage="1" showErrorMessage="1" xr:uid="{5C9BDD46-F0B9-48C7-BCCC-B492F388024A}">
          <x14:formula1>
            <xm:f>Dati!$W$2:$W$1000</xm:f>
          </x14:formula1>
          <xm:sqref>A7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AD31D-485A-48B5-8BE5-FA38215AF4A9}">
  <dimension ref="A1:AW65"/>
  <sheetViews>
    <sheetView topLeftCell="AV24" workbookViewId="0">
      <selection activeCell="AV57" sqref="AV57"/>
    </sheetView>
  </sheetViews>
  <sheetFormatPr defaultColWidth="25.7109375" defaultRowHeight="16.5" x14ac:dyDescent="0.3"/>
  <cols>
    <col min="1" max="2" width="25.7109375" style="46"/>
    <col min="3" max="11" width="25.7109375" style="46" hidden="1" customWidth="1"/>
    <col min="12" max="12" width="25.7109375" style="37" hidden="1" customWidth="1"/>
    <col min="13" max="17" width="25.7109375" style="46" hidden="1" customWidth="1"/>
    <col min="18" max="18" width="25.7109375" style="56" hidden="1" customWidth="1"/>
    <col min="19" max="21" width="25.7109375" style="46" hidden="1" customWidth="1"/>
    <col min="22" max="22" width="25.7109375" style="38" hidden="1" customWidth="1"/>
    <col min="23" max="23" width="25.7109375" style="56" hidden="1" customWidth="1"/>
    <col min="24" max="24" width="25.7109375" style="46" hidden="1" customWidth="1"/>
    <col min="25" max="25" width="25.7109375" style="38" hidden="1" customWidth="1"/>
    <col min="26" max="26" width="25.7109375" style="51" hidden="1" customWidth="1"/>
    <col min="27" max="27" width="25.7109375" style="46" hidden="1" customWidth="1"/>
    <col min="28" max="28" width="25.7109375" style="38" hidden="1" customWidth="1"/>
    <col min="29" max="29" width="25.7109375" style="46" hidden="1" customWidth="1"/>
    <col min="30" max="39" width="0" style="46" hidden="1" customWidth="1"/>
    <col min="40" max="40" width="255.7109375" style="46" hidden="1" customWidth="1"/>
    <col min="41" max="42" width="0" style="46" hidden="1" customWidth="1"/>
    <col min="43" max="43" width="0" style="53" hidden="1" customWidth="1"/>
    <col min="44" max="44" width="0" style="46" hidden="1" customWidth="1"/>
    <col min="45" max="45" width="56" style="46" hidden="1" customWidth="1"/>
    <col min="46" max="46" width="12" style="46" hidden="1" customWidth="1"/>
    <col min="47" max="47" width="0" style="46" hidden="1" customWidth="1"/>
    <col min="48" max="48" width="255.7109375" style="46" bestFit="1" customWidth="1"/>
    <col min="49" max="16384" width="25.7109375" style="46"/>
  </cols>
  <sheetData>
    <row r="1" spans="1:49" s="45" customFormat="1" ht="30" customHeight="1" x14ac:dyDescent="0.25">
      <c r="A1" s="40" t="s">
        <v>103</v>
      </c>
      <c r="B1" s="40" t="s">
        <v>35</v>
      </c>
      <c r="C1" s="40" t="s">
        <v>36</v>
      </c>
      <c r="D1" s="40" t="s">
        <v>37</v>
      </c>
      <c r="E1" s="40" t="s">
        <v>38</v>
      </c>
      <c r="F1" s="40" t="s">
        <v>39</v>
      </c>
      <c r="G1" s="40" t="s">
        <v>40</v>
      </c>
      <c r="H1" s="40" t="s">
        <v>41</v>
      </c>
      <c r="I1" s="40" t="s">
        <v>42</v>
      </c>
      <c r="J1" s="40" t="s">
        <v>43</v>
      </c>
      <c r="K1" s="40" t="s">
        <v>44</v>
      </c>
      <c r="L1" s="40" t="s">
        <v>45</v>
      </c>
      <c r="M1" s="57" t="s">
        <v>20</v>
      </c>
      <c r="N1" s="40" t="s">
        <v>46</v>
      </c>
      <c r="O1" s="40" t="s">
        <v>47</v>
      </c>
      <c r="P1" s="40" t="s">
        <v>48</v>
      </c>
      <c r="Q1" s="40" t="s">
        <v>49</v>
      </c>
      <c r="R1" s="40" t="s">
        <v>50</v>
      </c>
      <c r="S1" s="40" t="s">
        <v>51</v>
      </c>
      <c r="T1" s="58" t="s">
        <v>104</v>
      </c>
      <c r="U1" s="40" t="s">
        <v>52</v>
      </c>
      <c r="V1" s="57" t="s">
        <v>53</v>
      </c>
      <c r="W1" s="40" t="s">
        <v>54</v>
      </c>
      <c r="X1" s="40" t="s">
        <v>55</v>
      </c>
      <c r="Y1" s="57" t="s">
        <v>56</v>
      </c>
      <c r="Z1" s="42" t="s">
        <v>105</v>
      </c>
      <c r="AA1" s="59" t="s">
        <v>106</v>
      </c>
      <c r="AB1" s="41" t="s">
        <v>5</v>
      </c>
      <c r="AC1" s="41" t="s">
        <v>6</v>
      </c>
      <c r="AD1" s="41" t="s">
        <v>57</v>
      </c>
      <c r="AE1" s="43" t="s">
        <v>58</v>
      </c>
      <c r="AF1" s="43" t="s">
        <v>59</v>
      </c>
      <c r="AG1" s="41" t="s">
        <v>60</v>
      </c>
      <c r="AH1" s="43" t="s">
        <v>61</v>
      </c>
      <c r="AI1" s="43" t="s">
        <v>62</v>
      </c>
      <c r="AJ1" s="41" t="s">
        <v>63</v>
      </c>
      <c r="AK1" s="43" t="s">
        <v>64</v>
      </c>
      <c r="AL1" s="43" t="s">
        <v>65</v>
      </c>
      <c r="AM1" s="43" t="s">
        <v>98</v>
      </c>
      <c r="AN1" s="40" t="s">
        <v>107</v>
      </c>
      <c r="AO1" s="60" t="s">
        <v>66</v>
      </c>
      <c r="AP1" s="60" t="s">
        <v>67</v>
      </c>
      <c r="AQ1" s="61" t="s">
        <v>92</v>
      </c>
      <c r="AR1" s="40" t="s">
        <v>93</v>
      </c>
      <c r="AS1" s="40" t="s">
        <v>94</v>
      </c>
      <c r="AT1" s="40" t="s">
        <v>96</v>
      </c>
      <c r="AU1" s="40" t="s">
        <v>98</v>
      </c>
      <c r="AV1" s="40" t="s">
        <v>97</v>
      </c>
      <c r="AW1" s="45" t="s">
        <v>115</v>
      </c>
    </row>
    <row r="2" spans="1:49" x14ac:dyDescent="0.3">
      <c r="A2" s="46" t="s">
        <v>108</v>
      </c>
      <c r="B2" s="46" t="s">
        <v>68</v>
      </c>
      <c r="C2" s="46" t="s">
        <v>109</v>
      </c>
      <c r="D2" s="46" t="s">
        <v>1</v>
      </c>
      <c r="E2" s="46" t="s">
        <v>69</v>
      </c>
      <c r="F2" s="46" t="s">
        <v>70</v>
      </c>
      <c r="G2" s="46">
        <v>15</v>
      </c>
      <c r="H2" s="46">
        <v>376</v>
      </c>
      <c r="I2" s="46">
        <v>8.9</v>
      </c>
      <c r="J2" s="46">
        <v>25000</v>
      </c>
      <c r="K2" s="46">
        <v>4.2300000000000004</v>
      </c>
      <c r="L2" s="46">
        <v>0.25</v>
      </c>
      <c r="M2" s="47">
        <v>15.1</v>
      </c>
      <c r="N2" s="46" t="s">
        <v>71</v>
      </c>
      <c r="O2" s="46" t="s">
        <v>72</v>
      </c>
      <c r="P2" s="46" t="s">
        <v>73</v>
      </c>
      <c r="Q2" s="46">
        <v>17</v>
      </c>
      <c r="R2" s="48">
        <v>3</v>
      </c>
      <c r="S2" s="46">
        <f>Q2*R2</f>
        <v>51</v>
      </c>
      <c r="T2" s="49">
        <v>0.57199999999999995</v>
      </c>
      <c r="U2" s="46" t="s">
        <v>110</v>
      </c>
      <c r="V2" s="47">
        <v>2.6</v>
      </c>
      <c r="W2" s="50">
        <v>4</v>
      </c>
      <c r="X2" s="46" t="s">
        <v>111</v>
      </c>
      <c r="Y2" s="47">
        <v>24.15</v>
      </c>
      <c r="Z2" s="51">
        <f>0.04*W2</f>
        <v>0.16</v>
      </c>
      <c r="AA2" s="52">
        <f>Z2/0.6</f>
        <v>0.26666666666666666</v>
      </c>
      <c r="AB2" s="39">
        <v>32.159999999999997</v>
      </c>
      <c r="AC2" s="39">
        <v>26.72</v>
      </c>
      <c r="AD2" s="46" t="s">
        <v>74</v>
      </c>
      <c r="AE2" s="46">
        <v>0.1</v>
      </c>
      <c r="AF2" s="46">
        <v>0.1</v>
      </c>
      <c r="AG2" s="46" t="s">
        <v>75</v>
      </c>
      <c r="AH2" s="46">
        <v>0.15</v>
      </c>
      <c r="AI2" s="46">
        <v>0.15</v>
      </c>
      <c r="AJ2" s="46" t="s">
        <v>76</v>
      </c>
      <c r="AK2" s="46">
        <v>0.28000000000000003</v>
      </c>
      <c r="AL2" s="46">
        <v>0.2</v>
      </c>
      <c r="AM2" s="46" t="s">
        <v>99</v>
      </c>
      <c r="AN2" s="1" t="str">
        <f>_xlfn.CONCAT(_xlfn._LONGTEXT("La rimozione del pavimento, del sottofondo e del riempimento fino a raggiungere la quota del rinfianco dell’estradosso della volta. Il fissaggio e il rinforzo della rete sulle murature d’ambito all’imposta della volta tramite l’applicazione di elemento an","golare preformato "),AM2,
" di Fibre Net, o equivalente e opportuni connettori, ")</f>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2" s="46">
        <v>0.28000000000000003</v>
      </c>
      <c r="AP2" s="46">
        <v>0.2</v>
      </c>
      <c r="AQ2" s="53">
        <v>1.96</v>
      </c>
      <c r="AR2" s="46">
        <v>8</v>
      </c>
      <c r="AS2" s="46" t="s">
        <v>95</v>
      </c>
      <c r="AU2" s="46" t="s">
        <v>99</v>
      </c>
      <c r="AV2" s="46" t="str">
        <f>_xlfn.CONCAT(_xlfn._LONGTEXT("La rimozione del pavimento, del sottofondo e del riempimento fino a raggiungere la quota del rinfianco dell’estradosso della volta. Il fissaggio e il rinforzo della rete sulle murature d’ambito all’imposta della volta tramite l’applicazione di elemento an","golare preformato "),
AU2,
" di Fibre Net, o equivalente e opportuni connettori")</f>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2" s="46" t="s">
        <v>33</v>
      </c>
    </row>
    <row r="3" spans="1:49" x14ac:dyDescent="0.3">
      <c r="A3" s="46" t="s">
        <v>108</v>
      </c>
      <c r="B3" s="46" t="s">
        <v>68</v>
      </c>
      <c r="C3" s="46" t="s">
        <v>109</v>
      </c>
      <c r="D3" s="46" t="s">
        <v>1</v>
      </c>
      <c r="E3" s="46" t="s">
        <v>69</v>
      </c>
      <c r="F3" s="46" t="s">
        <v>70</v>
      </c>
      <c r="G3" s="46">
        <v>15</v>
      </c>
      <c r="H3" s="46">
        <v>376</v>
      </c>
      <c r="I3" s="46">
        <v>8.9</v>
      </c>
      <c r="J3" s="46">
        <v>25000</v>
      </c>
      <c r="K3" s="46">
        <v>4.2300000000000004</v>
      </c>
      <c r="L3" s="46">
        <v>0.25</v>
      </c>
      <c r="M3" s="47">
        <v>15.1</v>
      </c>
      <c r="N3" s="46" t="s">
        <v>77</v>
      </c>
      <c r="O3" s="46" t="s">
        <v>78</v>
      </c>
      <c r="P3" s="46" t="s">
        <v>79</v>
      </c>
      <c r="Q3" s="46">
        <v>17</v>
      </c>
      <c r="R3" s="48">
        <v>3</v>
      </c>
      <c r="S3" s="46">
        <f t="shared" ref="S3:S17" si="0">Q3*R3</f>
        <v>51</v>
      </c>
      <c r="T3" s="49">
        <v>0.49199999999999999</v>
      </c>
      <c r="U3" s="46" t="s">
        <v>110</v>
      </c>
      <c r="V3" s="47">
        <v>2.6</v>
      </c>
      <c r="W3" s="50">
        <v>4</v>
      </c>
      <c r="X3" s="46" t="s">
        <v>111</v>
      </c>
      <c r="Y3" s="47">
        <v>24.15</v>
      </c>
      <c r="Z3" s="51">
        <f t="shared" ref="Z3:Z65" si="1">0.04*W3</f>
        <v>0.16</v>
      </c>
      <c r="AA3" s="52">
        <f t="shared" ref="AA3:AA65" si="2">Z3/0.6</f>
        <v>0.26666666666666666</v>
      </c>
      <c r="AB3" s="39">
        <v>32.159999999999997</v>
      </c>
      <c r="AC3" s="39">
        <v>26.72</v>
      </c>
      <c r="AD3" s="46" t="s">
        <v>74</v>
      </c>
      <c r="AE3" s="46">
        <v>0.1</v>
      </c>
      <c r="AF3" s="46">
        <v>0.1</v>
      </c>
      <c r="AG3" s="46" t="s">
        <v>75</v>
      </c>
      <c r="AH3" s="46">
        <v>0.15</v>
      </c>
      <c r="AI3" s="46">
        <v>0.15</v>
      </c>
      <c r="AJ3" s="46" t="s">
        <v>76</v>
      </c>
      <c r="AK3" s="46">
        <v>0.28000000000000003</v>
      </c>
      <c r="AL3" s="46">
        <v>0.2</v>
      </c>
      <c r="AM3" s="46" t="s">
        <v>99</v>
      </c>
      <c r="AN3" s="1" t="str">
        <f t="shared" ref="AN3:AN33" si="3">_xlfn.CONCAT(_xlfn._LONGTEXT("La rimozione del pavimento, del sottofondo e del riempimento fino a raggiungere la quota del rinfianco dell’estradosso della volta. Il fissaggio e il rinforzo della rete sulle murature d’ambito all’imposta della volta tramite l’applicazione di elemento an","golare preformato "),AM3,
" di Fibre Net, o equivalente e opportuni connettori, ")</f>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3" s="46">
        <v>0.28000000000000003</v>
      </c>
      <c r="AP3" s="46">
        <v>0.2</v>
      </c>
      <c r="AQ3" s="53">
        <v>1.96</v>
      </c>
      <c r="AR3" s="46">
        <v>8</v>
      </c>
      <c r="AS3" s="46" t="s">
        <v>95</v>
      </c>
      <c r="AU3" s="46" t="s">
        <v>99</v>
      </c>
      <c r="AV3" s="46" t="str">
        <f t="shared" ref="AV3:AV33" si="4">_xlfn.CONCAT(_xlfn._LONGTEXT("La rimozione del pavimento, del sottofondo e del riempimento fino a raggiungere la quota del rinfianco dell’estradosso della volta. Il fissaggio e il rinforzo della rete sulle murature d’ambito all’imposta della volta tramite l’applicazione di elemento an","golare preformato "),
AU3,
" di Fibre Net, o equivalente e opportuni connettori")</f>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3" s="46" t="s">
        <v>33</v>
      </c>
    </row>
    <row r="4" spans="1:49" x14ac:dyDescent="0.3">
      <c r="A4" s="46" t="s">
        <v>108</v>
      </c>
      <c r="B4" s="46" t="s">
        <v>68</v>
      </c>
      <c r="C4" s="46" t="s">
        <v>109</v>
      </c>
      <c r="D4" s="46" t="s">
        <v>2</v>
      </c>
      <c r="E4" s="46" t="s">
        <v>80</v>
      </c>
      <c r="F4" s="46" t="s">
        <v>70</v>
      </c>
      <c r="G4" s="46">
        <v>10</v>
      </c>
      <c r="H4" s="46">
        <v>376</v>
      </c>
      <c r="I4" s="46">
        <v>8.9</v>
      </c>
      <c r="J4" s="46">
        <v>25000</v>
      </c>
      <c r="K4" s="46">
        <v>4.2300000000000004</v>
      </c>
      <c r="L4" s="46">
        <v>0.25</v>
      </c>
      <c r="M4" s="47">
        <v>11.3</v>
      </c>
      <c r="N4" s="46" t="s">
        <v>71</v>
      </c>
      <c r="O4" s="46" t="s">
        <v>72</v>
      </c>
      <c r="P4" s="46" t="s">
        <v>73</v>
      </c>
      <c r="Q4" s="46">
        <v>17</v>
      </c>
      <c r="R4" s="48">
        <v>3</v>
      </c>
      <c r="S4" s="46">
        <f t="shared" si="0"/>
        <v>51</v>
      </c>
      <c r="T4" s="49">
        <v>0.57199999999999995</v>
      </c>
      <c r="U4" s="46" t="s">
        <v>110</v>
      </c>
      <c r="V4" s="47">
        <v>2.6</v>
      </c>
      <c r="W4" s="50">
        <v>4</v>
      </c>
      <c r="X4" s="46" t="s">
        <v>111</v>
      </c>
      <c r="Y4" s="47">
        <v>24.15</v>
      </c>
      <c r="Z4" s="51">
        <f t="shared" si="1"/>
        <v>0.16</v>
      </c>
      <c r="AA4" s="52">
        <f t="shared" si="2"/>
        <v>0.26666666666666666</v>
      </c>
      <c r="AB4" s="39">
        <v>32.159999999999997</v>
      </c>
      <c r="AC4" s="39">
        <v>26.72</v>
      </c>
      <c r="AD4" s="46" t="s">
        <v>74</v>
      </c>
      <c r="AE4" s="46">
        <v>0.1</v>
      </c>
      <c r="AF4" s="46">
        <v>0.1</v>
      </c>
      <c r="AG4" s="46" t="s">
        <v>75</v>
      </c>
      <c r="AH4" s="46">
        <v>0.15</v>
      </c>
      <c r="AI4" s="46">
        <v>0.15</v>
      </c>
      <c r="AJ4" s="46" t="s">
        <v>76</v>
      </c>
      <c r="AK4" s="46">
        <v>0.28000000000000003</v>
      </c>
      <c r="AL4" s="46">
        <v>0.2</v>
      </c>
      <c r="AM4" s="46" t="s">
        <v>100</v>
      </c>
      <c r="AN4"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4" s="46">
        <v>0.28000000000000003</v>
      </c>
      <c r="AP4" s="46">
        <v>0.2</v>
      </c>
      <c r="AQ4" s="53" t="s">
        <v>33</v>
      </c>
      <c r="AR4" s="46">
        <v>8</v>
      </c>
      <c r="AS4" s="46" t="s">
        <v>95</v>
      </c>
      <c r="AU4" s="46" t="s">
        <v>100</v>
      </c>
      <c r="AV4"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4" s="46" t="s">
        <v>33</v>
      </c>
    </row>
    <row r="5" spans="1:49" x14ac:dyDescent="0.3">
      <c r="A5" s="46" t="s">
        <v>108</v>
      </c>
      <c r="B5" s="46" t="s">
        <v>68</v>
      </c>
      <c r="C5" s="46" t="s">
        <v>109</v>
      </c>
      <c r="D5" s="46" t="s">
        <v>2</v>
      </c>
      <c r="E5" s="46" t="s">
        <v>80</v>
      </c>
      <c r="F5" s="46" t="s">
        <v>70</v>
      </c>
      <c r="G5" s="46">
        <v>10</v>
      </c>
      <c r="H5" s="46">
        <v>376</v>
      </c>
      <c r="I5" s="46">
        <v>8.9</v>
      </c>
      <c r="J5" s="46">
        <v>25000</v>
      </c>
      <c r="K5" s="46">
        <v>4.2300000000000004</v>
      </c>
      <c r="L5" s="46">
        <v>0.25</v>
      </c>
      <c r="M5" s="47">
        <v>11.3</v>
      </c>
      <c r="N5" s="46" t="s">
        <v>77</v>
      </c>
      <c r="O5" s="46" t="s">
        <v>78</v>
      </c>
      <c r="P5" s="46" t="s">
        <v>79</v>
      </c>
      <c r="Q5" s="46">
        <v>17</v>
      </c>
      <c r="R5" s="48">
        <v>3</v>
      </c>
      <c r="S5" s="46">
        <f t="shared" si="0"/>
        <v>51</v>
      </c>
      <c r="T5" s="49">
        <v>0.49199999999999999</v>
      </c>
      <c r="U5" s="46" t="s">
        <v>110</v>
      </c>
      <c r="V5" s="47">
        <v>2.6</v>
      </c>
      <c r="W5" s="50">
        <v>4</v>
      </c>
      <c r="X5" s="46" t="s">
        <v>111</v>
      </c>
      <c r="Y5" s="47">
        <v>24.15</v>
      </c>
      <c r="Z5" s="51">
        <f t="shared" si="1"/>
        <v>0.16</v>
      </c>
      <c r="AA5" s="52">
        <f t="shared" si="2"/>
        <v>0.26666666666666666</v>
      </c>
      <c r="AB5" s="39">
        <v>32.159999999999997</v>
      </c>
      <c r="AC5" s="39">
        <v>26.72</v>
      </c>
      <c r="AD5" s="46" t="s">
        <v>74</v>
      </c>
      <c r="AE5" s="46">
        <v>0.1</v>
      </c>
      <c r="AF5" s="46">
        <v>0.1</v>
      </c>
      <c r="AG5" s="46" t="s">
        <v>75</v>
      </c>
      <c r="AH5" s="46">
        <v>0.15</v>
      </c>
      <c r="AI5" s="46">
        <v>0.15</v>
      </c>
      <c r="AJ5" s="46" t="s">
        <v>76</v>
      </c>
      <c r="AK5" s="46">
        <v>0.28000000000000003</v>
      </c>
      <c r="AL5" s="46">
        <v>0.2</v>
      </c>
      <c r="AM5" s="46" t="s">
        <v>100</v>
      </c>
      <c r="AN5"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5" s="46">
        <v>0.28000000000000003</v>
      </c>
      <c r="AP5" s="46">
        <v>0.2</v>
      </c>
      <c r="AQ5" s="53" t="s">
        <v>33</v>
      </c>
      <c r="AR5" s="46">
        <v>8</v>
      </c>
      <c r="AS5" s="46" t="s">
        <v>95</v>
      </c>
      <c r="AU5" s="46" t="s">
        <v>100</v>
      </c>
      <c r="AV5"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5" s="46" t="s">
        <v>33</v>
      </c>
    </row>
    <row r="6" spans="1:49" x14ac:dyDescent="0.3">
      <c r="A6" s="46" t="s">
        <v>108</v>
      </c>
      <c r="B6" s="46" t="s">
        <v>68</v>
      </c>
      <c r="C6" s="46" t="s">
        <v>109</v>
      </c>
      <c r="D6" s="46" t="s">
        <v>81</v>
      </c>
      <c r="E6" s="46" t="s">
        <v>69</v>
      </c>
      <c r="F6" s="46">
        <v>0</v>
      </c>
      <c r="G6" s="46">
        <v>15</v>
      </c>
      <c r="H6" s="46">
        <v>806</v>
      </c>
      <c r="I6" s="46">
        <v>7.05</v>
      </c>
      <c r="J6" s="46">
        <v>44600</v>
      </c>
      <c r="K6" s="46">
        <v>6.2</v>
      </c>
      <c r="L6" s="46">
        <v>0.31</v>
      </c>
      <c r="M6" s="47">
        <v>18.100000000000001</v>
      </c>
      <c r="N6" s="46" t="s">
        <v>82</v>
      </c>
      <c r="O6" s="46" t="s">
        <v>83</v>
      </c>
      <c r="P6" s="46" t="s">
        <v>73</v>
      </c>
      <c r="Q6" s="46">
        <v>17</v>
      </c>
      <c r="R6" s="48">
        <v>3</v>
      </c>
      <c r="S6" s="46">
        <f t="shared" si="0"/>
        <v>51</v>
      </c>
      <c r="T6" s="49">
        <v>0.60399999999999998</v>
      </c>
      <c r="U6" s="46" t="s">
        <v>110</v>
      </c>
      <c r="V6" s="47">
        <v>2.6</v>
      </c>
      <c r="W6" s="50">
        <v>4</v>
      </c>
      <c r="X6" s="46" t="s">
        <v>111</v>
      </c>
      <c r="Y6" s="47">
        <v>24.15</v>
      </c>
      <c r="Z6" s="51">
        <f t="shared" si="1"/>
        <v>0.16</v>
      </c>
      <c r="AA6" s="52">
        <f t="shared" si="2"/>
        <v>0.26666666666666666</v>
      </c>
      <c r="AB6" s="39">
        <v>32.159999999999997</v>
      </c>
      <c r="AC6" s="39">
        <v>26.72</v>
      </c>
      <c r="AD6" s="46" t="s">
        <v>74</v>
      </c>
      <c r="AE6" s="46">
        <v>0.1</v>
      </c>
      <c r="AF6" s="46">
        <v>0.1</v>
      </c>
      <c r="AG6" s="46" t="s">
        <v>75</v>
      </c>
      <c r="AH6" s="46">
        <v>0.15</v>
      </c>
      <c r="AI6" s="46">
        <v>0.15</v>
      </c>
      <c r="AJ6" s="46" t="s">
        <v>76</v>
      </c>
      <c r="AK6" s="46">
        <v>0.28000000000000003</v>
      </c>
      <c r="AL6" s="46">
        <v>0.2</v>
      </c>
      <c r="AM6" s="46" t="s">
        <v>99</v>
      </c>
      <c r="AN6"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6" s="46">
        <v>0.28000000000000003</v>
      </c>
      <c r="AP6" s="46">
        <v>0.2</v>
      </c>
      <c r="AQ6" s="53" t="s">
        <v>33</v>
      </c>
      <c r="AR6" s="46">
        <v>8</v>
      </c>
      <c r="AS6" s="46" t="s">
        <v>95</v>
      </c>
      <c r="AU6" s="46" t="s">
        <v>99</v>
      </c>
      <c r="AV6"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6" s="46" t="s">
        <v>116</v>
      </c>
    </row>
    <row r="7" spans="1:49" x14ac:dyDescent="0.3">
      <c r="A7" s="46" t="s">
        <v>108</v>
      </c>
      <c r="B7" s="46" t="s">
        <v>68</v>
      </c>
      <c r="C7" s="46" t="s">
        <v>109</v>
      </c>
      <c r="D7" s="46" t="s">
        <v>81</v>
      </c>
      <c r="E7" s="46" t="s">
        <v>69</v>
      </c>
      <c r="F7" s="46">
        <v>0</v>
      </c>
      <c r="G7" s="46">
        <v>15</v>
      </c>
      <c r="H7" s="46">
        <v>806</v>
      </c>
      <c r="I7" s="46">
        <v>7.05</v>
      </c>
      <c r="J7" s="46">
        <v>44600</v>
      </c>
      <c r="K7" s="46">
        <v>6.2</v>
      </c>
      <c r="L7" s="46">
        <v>0.31</v>
      </c>
      <c r="M7" s="47">
        <v>18.100000000000001</v>
      </c>
      <c r="N7" s="46" t="s">
        <v>84</v>
      </c>
      <c r="O7" s="46" t="s">
        <v>85</v>
      </c>
      <c r="P7" s="46" t="s">
        <v>79</v>
      </c>
      <c r="Q7" s="46">
        <v>17</v>
      </c>
      <c r="R7" s="48">
        <v>3</v>
      </c>
      <c r="S7" s="46">
        <f t="shared" si="0"/>
        <v>51</v>
      </c>
      <c r="T7" s="49">
        <v>0.498</v>
      </c>
      <c r="U7" s="46" t="s">
        <v>110</v>
      </c>
      <c r="V7" s="47">
        <v>2.6</v>
      </c>
      <c r="W7" s="50">
        <v>4</v>
      </c>
      <c r="X7" s="46" t="s">
        <v>111</v>
      </c>
      <c r="Y7" s="47">
        <v>24.15</v>
      </c>
      <c r="Z7" s="51">
        <f t="shared" si="1"/>
        <v>0.16</v>
      </c>
      <c r="AA7" s="52">
        <f t="shared" si="2"/>
        <v>0.26666666666666666</v>
      </c>
      <c r="AB7" s="39">
        <v>32.159999999999997</v>
      </c>
      <c r="AC7" s="39">
        <v>26.72</v>
      </c>
      <c r="AD7" s="46" t="s">
        <v>74</v>
      </c>
      <c r="AE7" s="46">
        <v>0.1</v>
      </c>
      <c r="AF7" s="46">
        <v>0.1</v>
      </c>
      <c r="AG7" s="46" t="s">
        <v>75</v>
      </c>
      <c r="AH7" s="46">
        <v>0.15</v>
      </c>
      <c r="AI7" s="46">
        <v>0.15</v>
      </c>
      <c r="AJ7" s="46" t="s">
        <v>76</v>
      </c>
      <c r="AK7" s="46">
        <v>0.28000000000000003</v>
      </c>
      <c r="AL7" s="46">
        <v>0.2</v>
      </c>
      <c r="AM7" s="46" t="s">
        <v>99</v>
      </c>
      <c r="AN7"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7" s="46">
        <v>0.28000000000000003</v>
      </c>
      <c r="AP7" s="46">
        <v>0.2</v>
      </c>
      <c r="AQ7" s="53" t="s">
        <v>33</v>
      </c>
      <c r="AR7" s="46">
        <v>8</v>
      </c>
      <c r="AS7" s="46" t="s">
        <v>95</v>
      </c>
      <c r="AU7" s="46" t="s">
        <v>99</v>
      </c>
      <c r="AV7"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7" s="46" t="s">
        <v>116</v>
      </c>
    </row>
    <row r="8" spans="1:49" x14ac:dyDescent="0.3">
      <c r="A8" s="46" t="s">
        <v>108</v>
      </c>
      <c r="B8" s="46" t="s">
        <v>68</v>
      </c>
      <c r="C8" s="46" t="s">
        <v>109</v>
      </c>
      <c r="D8" s="46" t="s">
        <v>86</v>
      </c>
      <c r="E8" s="46" t="s">
        <v>80</v>
      </c>
      <c r="F8" s="46">
        <v>0</v>
      </c>
      <c r="G8" s="46">
        <v>10</v>
      </c>
      <c r="H8" s="46">
        <v>806</v>
      </c>
      <c r="I8" s="46">
        <v>7.05</v>
      </c>
      <c r="J8" s="46">
        <v>44600</v>
      </c>
      <c r="K8" s="46">
        <v>6.2</v>
      </c>
      <c r="L8" s="46">
        <v>0.31</v>
      </c>
      <c r="M8" s="47">
        <v>13.6</v>
      </c>
      <c r="N8" s="46" t="s">
        <v>82</v>
      </c>
      <c r="O8" s="46" t="s">
        <v>83</v>
      </c>
      <c r="P8" s="46" t="s">
        <v>73</v>
      </c>
      <c r="Q8" s="46">
        <v>17</v>
      </c>
      <c r="R8" s="48">
        <v>3</v>
      </c>
      <c r="S8" s="46">
        <f t="shared" si="0"/>
        <v>51</v>
      </c>
      <c r="T8" s="49">
        <v>0.60399999999999998</v>
      </c>
      <c r="U8" s="46" t="s">
        <v>110</v>
      </c>
      <c r="V8" s="47">
        <v>2.6</v>
      </c>
      <c r="W8" s="50">
        <v>4</v>
      </c>
      <c r="X8" s="46" t="s">
        <v>111</v>
      </c>
      <c r="Y8" s="47">
        <v>24.15</v>
      </c>
      <c r="Z8" s="51">
        <f t="shared" si="1"/>
        <v>0.16</v>
      </c>
      <c r="AA8" s="52">
        <f t="shared" si="2"/>
        <v>0.26666666666666666</v>
      </c>
      <c r="AB8" s="39">
        <v>32.159999999999997</v>
      </c>
      <c r="AC8" s="39">
        <v>26.72</v>
      </c>
      <c r="AD8" s="46" t="s">
        <v>74</v>
      </c>
      <c r="AE8" s="46">
        <v>0.1</v>
      </c>
      <c r="AF8" s="46">
        <v>0.1</v>
      </c>
      <c r="AG8" s="46" t="s">
        <v>75</v>
      </c>
      <c r="AH8" s="46">
        <v>0.15</v>
      </c>
      <c r="AI8" s="46">
        <v>0.15</v>
      </c>
      <c r="AJ8" s="46" t="s">
        <v>76</v>
      </c>
      <c r="AK8" s="46">
        <v>0.28000000000000003</v>
      </c>
      <c r="AL8" s="46">
        <v>0.2</v>
      </c>
      <c r="AM8" s="46" t="s">
        <v>100</v>
      </c>
      <c r="AN8"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8" s="46">
        <v>0.28000000000000003</v>
      </c>
      <c r="AP8" s="46">
        <v>0.2</v>
      </c>
      <c r="AQ8" s="53">
        <v>1.96</v>
      </c>
      <c r="AR8" s="46">
        <v>8</v>
      </c>
      <c r="AS8" s="46" t="s">
        <v>95</v>
      </c>
      <c r="AU8" s="46" t="s">
        <v>100</v>
      </c>
      <c r="AV8"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8" s="46" t="s">
        <v>116</v>
      </c>
    </row>
    <row r="9" spans="1:49" x14ac:dyDescent="0.3">
      <c r="A9" s="46" t="s">
        <v>108</v>
      </c>
      <c r="B9" s="46" t="s">
        <v>68</v>
      </c>
      <c r="C9" s="46" t="s">
        <v>109</v>
      </c>
      <c r="D9" s="46" t="s">
        <v>86</v>
      </c>
      <c r="E9" s="46" t="s">
        <v>80</v>
      </c>
      <c r="F9" s="46">
        <v>0</v>
      </c>
      <c r="G9" s="46">
        <v>10</v>
      </c>
      <c r="H9" s="46">
        <v>806</v>
      </c>
      <c r="I9" s="46">
        <v>7.05</v>
      </c>
      <c r="J9" s="46">
        <v>44600</v>
      </c>
      <c r="K9" s="46">
        <v>6.2</v>
      </c>
      <c r="L9" s="46">
        <v>0.31</v>
      </c>
      <c r="M9" s="47">
        <v>13.6</v>
      </c>
      <c r="N9" s="46" t="s">
        <v>84</v>
      </c>
      <c r="O9" s="46" t="s">
        <v>85</v>
      </c>
      <c r="P9" s="46" t="s">
        <v>79</v>
      </c>
      <c r="Q9" s="46">
        <v>17</v>
      </c>
      <c r="R9" s="48">
        <v>3</v>
      </c>
      <c r="S9" s="46">
        <f t="shared" si="0"/>
        <v>51</v>
      </c>
      <c r="T9" s="49">
        <v>0.498</v>
      </c>
      <c r="U9" s="46" t="s">
        <v>110</v>
      </c>
      <c r="V9" s="47">
        <v>2.6</v>
      </c>
      <c r="W9" s="50">
        <v>4</v>
      </c>
      <c r="X9" s="46" t="s">
        <v>111</v>
      </c>
      <c r="Y9" s="47">
        <v>24.15</v>
      </c>
      <c r="Z9" s="51">
        <f t="shared" si="1"/>
        <v>0.16</v>
      </c>
      <c r="AA9" s="52">
        <f t="shared" si="2"/>
        <v>0.26666666666666666</v>
      </c>
      <c r="AB9" s="39">
        <v>32.159999999999997</v>
      </c>
      <c r="AC9" s="39">
        <v>26.72</v>
      </c>
      <c r="AD9" s="46" t="s">
        <v>74</v>
      </c>
      <c r="AE9" s="46">
        <v>0.1</v>
      </c>
      <c r="AF9" s="46">
        <v>0.1</v>
      </c>
      <c r="AG9" s="46" t="s">
        <v>75</v>
      </c>
      <c r="AH9" s="46">
        <v>0.15</v>
      </c>
      <c r="AI9" s="46">
        <v>0.15</v>
      </c>
      <c r="AJ9" s="46" t="s">
        <v>76</v>
      </c>
      <c r="AK9" s="46">
        <v>0.28000000000000003</v>
      </c>
      <c r="AL9" s="46">
        <v>0.2</v>
      </c>
      <c r="AM9" s="46" t="s">
        <v>100</v>
      </c>
      <c r="AN9"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9" s="46">
        <v>0.28000000000000003</v>
      </c>
      <c r="AP9" s="46">
        <v>0.2</v>
      </c>
      <c r="AQ9" s="53">
        <v>1.96</v>
      </c>
      <c r="AR9" s="46">
        <v>8</v>
      </c>
      <c r="AS9" s="46" t="s">
        <v>95</v>
      </c>
      <c r="AU9" s="46" t="s">
        <v>100</v>
      </c>
      <c r="AV9"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9" s="46" t="s">
        <v>116</v>
      </c>
    </row>
    <row r="10" spans="1:49" x14ac:dyDescent="0.3">
      <c r="A10" s="46" t="s">
        <v>108</v>
      </c>
      <c r="B10" s="46" t="s">
        <v>68</v>
      </c>
      <c r="C10" s="46" t="s">
        <v>109</v>
      </c>
      <c r="D10" s="46" t="s">
        <v>1</v>
      </c>
      <c r="E10" s="46" t="s">
        <v>69</v>
      </c>
      <c r="F10" s="46" t="s">
        <v>70</v>
      </c>
      <c r="G10" s="46">
        <v>15</v>
      </c>
      <c r="H10" s="46">
        <v>376</v>
      </c>
      <c r="I10" s="46">
        <v>8.9</v>
      </c>
      <c r="J10" s="46">
        <v>25000</v>
      </c>
      <c r="K10" s="46">
        <v>4.2300000000000004</v>
      </c>
      <c r="L10" s="46">
        <v>0.25</v>
      </c>
      <c r="M10" s="47">
        <v>15.1</v>
      </c>
      <c r="N10" s="46" t="s">
        <v>71</v>
      </c>
      <c r="O10" s="46" t="s">
        <v>72</v>
      </c>
      <c r="P10" s="46" t="s">
        <v>73</v>
      </c>
      <c r="Q10" s="46">
        <v>17</v>
      </c>
      <c r="R10" s="54">
        <v>4</v>
      </c>
      <c r="S10" s="46">
        <f>Q10*R10</f>
        <v>68</v>
      </c>
      <c r="T10" s="49">
        <v>0.57199999999999995</v>
      </c>
      <c r="U10" s="46" t="s">
        <v>110</v>
      </c>
      <c r="V10" s="47">
        <v>2.6</v>
      </c>
      <c r="W10" s="50">
        <v>4</v>
      </c>
      <c r="X10" s="46" t="s">
        <v>111</v>
      </c>
      <c r="Y10" s="47">
        <v>24.15</v>
      </c>
      <c r="Z10" s="51">
        <f t="shared" si="1"/>
        <v>0.16</v>
      </c>
      <c r="AA10" s="52">
        <f t="shared" si="2"/>
        <v>0.26666666666666666</v>
      </c>
      <c r="AB10" s="39">
        <v>32.159999999999997</v>
      </c>
      <c r="AC10" s="39">
        <v>26.72</v>
      </c>
      <c r="AD10" s="46" t="s">
        <v>74</v>
      </c>
      <c r="AE10" s="46">
        <v>0.1</v>
      </c>
      <c r="AF10" s="46">
        <v>0.1</v>
      </c>
      <c r="AG10" s="46" t="s">
        <v>75</v>
      </c>
      <c r="AH10" s="46">
        <v>0.18</v>
      </c>
      <c r="AI10" s="46">
        <v>0.18</v>
      </c>
      <c r="AJ10" s="46" t="s">
        <v>76</v>
      </c>
      <c r="AK10" s="46">
        <v>0.37</v>
      </c>
      <c r="AL10" s="46">
        <v>0.26</v>
      </c>
      <c r="AM10" s="46" t="s">
        <v>99</v>
      </c>
      <c r="AN10"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10" s="46">
        <v>0.28000000000000003</v>
      </c>
      <c r="AP10" s="46">
        <v>0.2</v>
      </c>
      <c r="AQ10" s="53">
        <v>1.96</v>
      </c>
      <c r="AR10" s="46">
        <v>8</v>
      </c>
      <c r="AS10" s="46" t="s">
        <v>95</v>
      </c>
      <c r="AU10" s="46" t="s">
        <v>99</v>
      </c>
      <c r="AV10"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10" s="46" t="s">
        <v>33</v>
      </c>
    </row>
    <row r="11" spans="1:49" x14ac:dyDescent="0.3">
      <c r="A11" s="46" t="s">
        <v>108</v>
      </c>
      <c r="B11" s="46" t="s">
        <v>68</v>
      </c>
      <c r="C11" s="46" t="s">
        <v>109</v>
      </c>
      <c r="D11" s="46" t="s">
        <v>1</v>
      </c>
      <c r="E11" s="46" t="s">
        <v>69</v>
      </c>
      <c r="F11" s="46" t="s">
        <v>70</v>
      </c>
      <c r="G11" s="46">
        <v>15</v>
      </c>
      <c r="H11" s="46">
        <v>376</v>
      </c>
      <c r="I11" s="46">
        <v>8.9</v>
      </c>
      <c r="J11" s="46">
        <v>25000</v>
      </c>
      <c r="K11" s="46">
        <v>4.2300000000000004</v>
      </c>
      <c r="L11" s="46">
        <v>0.25</v>
      </c>
      <c r="M11" s="47">
        <v>15.1</v>
      </c>
      <c r="N11" s="46" t="s">
        <v>77</v>
      </c>
      <c r="O11" s="46" t="s">
        <v>78</v>
      </c>
      <c r="P11" s="46" t="s">
        <v>79</v>
      </c>
      <c r="Q11" s="46">
        <v>17</v>
      </c>
      <c r="R11" s="54">
        <v>4</v>
      </c>
      <c r="S11" s="46">
        <f t="shared" si="0"/>
        <v>68</v>
      </c>
      <c r="T11" s="49">
        <v>0.49199999999999999</v>
      </c>
      <c r="U11" s="46" t="s">
        <v>110</v>
      </c>
      <c r="V11" s="47">
        <v>2.6</v>
      </c>
      <c r="W11" s="50">
        <v>4</v>
      </c>
      <c r="X11" s="46" t="s">
        <v>111</v>
      </c>
      <c r="Y11" s="47">
        <v>24.15</v>
      </c>
      <c r="Z11" s="51">
        <f t="shared" si="1"/>
        <v>0.16</v>
      </c>
      <c r="AA11" s="52">
        <f t="shared" si="2"/>
        <v>0.26666666666666666</v>
      </c>
      <c r="AB11" s="39">
        <v>32.159999999999997</v>
      </c>
      <c r="AC11" s="39">
        <v>26.72</v>
      </c>
      <c r="AD11" s="46" t="s">
        <v>74</v>
      </c>
      <c r="AE11" s="46">
        <v>0.1</v>
      </c>
      <c r="AF11" s="46">
        <v>0.1</v>
      </c>
      <c r="AG11" s="46" t="s">
        <v>75</v>
      </c>
      <c r="AH11" s="46">
        <v>0.18</v>
      </c>
      <c r="AI11" s="46">
        <v>0.18</v>
      </c>
      <c r="AJ11" s="46" t="s">
        <v>76</v>
      </c>
      <c r="AK11" s="46">
        <v>0.37</v>
      </c>
      <c r="AL11" s="46">
        <v>0.26</v>
      </c>
      <c r="AM11" s="46" t="s">
        <v>99</v>
      </c>
      <c r="AN11"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11" s="46">
        <v>0.28000000000000003</v>
      </c>
      <c r="AP11" s="46">
        <v>0.2</v>
      </c>
      <c r="AQ11" s="53">
        <v>1.96</v>
      </c>
      <c r="AR11" s="46">
        <v>8</v>
      </c>
      <c r="AS11" s="46" t="s">
        <v>95</v>
      </c>
      <c r="AU11" s="46" t="s">
        <v>99</v>
      </c>
      <c r="AV11"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11" s="46" t="s">
        <v>33</v>
      </c>
    </row>
    <row r="12" spans="1:49" x14ac:dyDescent="0.3">
      <c r="A12" s="46" t="s">
        <v>108</v>
      </c>
      <c r="B12" s="46" t="s">
        <v>68</v>
      </c>
      <c r="C12" s="46" t="s">
        <v>109</v>
      </c>
      <c r="D12" s="46" t="s">
        <v>2</v>
      </c>
      <c r="E12" s="46" t="s">
        <v>80</v>
      </c>
      <c r="F12" s="46" t="s">
        <v>70</v>
      </c>
      <c r="G12" s="46">
        <v>10</v>
      </c>
      <c r="H12" s="46">
        <v>376</v>
      </c>
      <c r="I12" s="46">
        <v>8.9</v>
      </c>
      <c r="J12" s="46">
        <v>25000</v>
      </c>
      <c r="K12" s="46">
        <v>4.2300000000000004</v>
      </c>
      <c r="L12" s="46">
        <v>0.25</v>
      </c>
      <c r="M12" s="47">
        <v>11.3</v>
      </c>
      <c r="N12" s="46" t="s">
        <v>71</v>
      </c>
      <c r="O12" s="46" t="s">
        <v>72</v>
      </c>
      <c r="P12" s="46" t="s">
        <v>73</v>
      </c>
      <c r="Q12" s="46">
        <v>17</v>
      </c>
      <c r="R12" s="54">
        <v>4</v>
      </c>
      <c r="S12" s="46">
        <f t="shared" si="0"/>
        <v>68</v>
      </c>
      <c r="T12" s="49">
        <v>0.57199999999999995</v>
      </c>
      <c r="U12" s="46" t="s">
        <v>110</v>
      </c>
      <c r="V12" s="47">
        <v>2.6</v>
      </c>
      <c r="W12" s="50">
        <v>4</v>
      </c>
      <c r="X12" s="46" t="s">
        <v>111</v>
      </c>
      <c r="Y12" s="47">
        <v>24.15</v>
      </c>
      <c r="Z12" s="51">
        <f t="shared" si="1"/>
        <v>0.16</v>
      </c>
      <c r="AA12" s="52">
        <f>Z12/0.6</f>
        <v>0.26666666666666666</v>
      </c>
      <c r="AB12" s="39">
        <v>32.159999999999997</v>
      </c>
      <c r="AC12" s="39">
        <v>26.72</v>
      </c>
      <c r="AD12" s="46" t="s">
        <v>74</v>
      </c>
      <c r="AE12" s="46">
        <v>0.1</v>
      </c>
      <c r="AF12" s="46">
        <v>0.1</v>
      </c>
      <c r="AG12" s="46" t="s">
        <v>75</v>
      </c>
      <c r="AH12" s="46">
        <v>0.18</v>
      </c>
      <c r="AI12" s="46">
        <v>0.18</v>
      </c>
      <c r="AJ12" s="46" t="s">
        <v>76</v>
      </c>
      <c r="AK12" s="46">
        <v>0.37</v>
      </c>
      <c r="AL12" s="46">
        <v>0.26</v>
      </c>
      <c r="AM12" s="46" t="s">
        <v>100</v>
      </c>
      <c r="AN12"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12" s="46">
        <v>0.28000000000000003</v>
      </c>
      <c r="AP12" s="46">
        <v>0.2</v>
      </c>
      <c r="AQ12" s="53" t="s">
        <v>33</v>
      </c>
      <c r="AR12" s="46">
        <v>8</v>
      </c>
      <c r="AS12" s="46" t="s">
        <v>95</v>
      </c>
      <c r="AU12" s="46" t="s">
        <v>100</v>
      </c>
      <c r="AV12"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12" s="46" t="s">
        <v>33</v>
      </c>
    </row>
    <row r="13" spans="1:49" x14ac:dyDescent="0.3">
      <c r="A13" s="46" t="s">
        <v>108</v>
      </c>
      <c r="B13" s="46" t="s">
        <v>68</v>
      </c>
      <c r="C13" s="46" t="s">
        <v>109</v>
      </c>
      <c r="D13" s="46" t="s">
        <v>2</v>
      </c>
      <c r="E13" s="46" t="s">
        <v>80</v>
      </c>
      <c r="F13" s="46" t="s">
        <v>70</v>
      </c>
      <c r="G13" s="46">
        <v>10</v>
      </c>
      <c r="H13" s="46">
        <v>376</v>
      </c>
      <c r="I13" s="46">
        <v>8.9</v>
      </c>
      <c r="J13" s="46">
        <v>25000</v>
      </c>
      <c r="K13" s="46">
        <v>4.2300000000000004</v>
      </c>
      <c r="L13" s="46">
        <v>0.25</v>
      </c>
      <c r="M13" s="47">
        <v>11.3</v>
      </c>
      <c r="N13" s="46" t="s">
        <v>77</v>
      </c>
      <c r="O13" s="46" t="s">
        <v>78</v>
      </c>
      <c r="P13" s="46" t="s">
        <v>79</v>
      </c>
      <c r="Q13" s="46">
        <v>17</v>
      </c>
      <c r="R13" s="54">
        <v>4</v>
      </c>
      <c r="S13" s="46">
        <f t="shared" si="0"/>
        <v>68</v>
      </c>
      <c r="T13" s="49">
        <v>0.49199999999999999</v>
      </c>
      <c r="U13" s="46" t="s">
        <v>110</v>
      </c>
      <c r="V13" s="47">
        <v>2.6</v>
      </c>
      <c r="W13" s="50">
        <v>4</v>
      </c>
      <c r="X13" s="46" t="s">
        <v>111</v>
      </c>
      <c r="Y13" s="47">
        <v>24.15</v>
      </c>
      <c r="Z13" s="51">
        <f t="shared" si="1"/>
        <v>0.16</v>
      </c>
      <c r="AA13" s="52">
        <f t="shared" si="2"/>
        <v>0.26666666666666666</v>
      </c>
      <c r="AB13" s="39">
        <v>32.159999999999997</v>
      </c>
      <c r="AC13" s="39">
        <v>26.72</v>
      </c>
      <c r="AD13" s="46" t="s">
        <v>74</v>
      </c>
      <c r="AE13" s="46">
        <v>0.1</v>
      </c>
      <c r="AF13" s="46">
        <v>0.1</v>
      </c>
      <c r="AG13" s="46" t="s">
        <v>75</v>
      </c>
      <c r="AH13" s="46">
        <v>0.18</v>
      </c>
      <c r="AI13" s="46">
        <v>0.18</v>
      </c>
      <c r="AJ13" s="46" t="s">
        <v>76</v>
      </c>
      <c r="AK13" s="46">
        <v>0.37</v>
      </c>
      <c r="AL13" s="46">
        <v>0.26</v>
      </c>
      <c r="AM13" s="46" t="s">
        <v>100</v>
      </c>
      <c r="AN13"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13" s="46">
        <v>0.28000000000000003</v>
      </c>
      <c r="AP13" s="46">
        <v>0.2</v>
      </c>
      <c r="AQ13" s="53" t="s">
        <v>33</v>
      </c>
      <c r="AR13" s="46">
        <v>8</v>
      </c>
      <c r="AS13" s="46" t="s">
        <v>95</v>
      </c>
      <c r="AU13" s="46" t="s">
        <v>100</v>
      </c>
      <c r="AV13"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13" s="46" t="s">
        <v>33</v>
      </c>
    </row>
    <row r="14" spans="1:49" x14ac:dyDescent="0.3">
      <c r="A14" s="46" t="s">
        <v>108</v>
      </c>
      <c r="B14" s="46" t="s">
        <v>68</v>
      </c>
      <c r="C14" s="46" t="s">
        <v>109</v>
      </c>
      <c r="D14" s="46" t="s">
        <v>81</v>
      </c>
      <c r="E14" s="46" t="s">
        <v>69</v>
      </c>
      <c r="F14" s="46">
        <v>0</v>
      </c>
      <c r="G14" s="46">
        <v>15</v>
      </c>
      <c r="H14" s="46">
        <v>806</v>
      </c>
      <c r="I14" s="46">
        <v>7.05</v>
      </c>
      <c r="J14" s="46">
        <v>44600</v>
      </c>
      <c r="K14" s="46">
        <v>6.2</v>
      </c>
      <c r="L14" s="46">
        <v>0.31</v>
      </c>
      <c r="M14" s="47">
        <v>18.100000000000001</v>
      </c>
      <c r="N14" s="46" t="s">
        <v>82</v>
      </c>
      <c r="O14" s="46" t="s">
        <v>83</v>
      </c>
      <c r="P14" s="46" t="s">
        <v>73</v>
      </c>
      <c r="Q14" s="46">
        <v>17</v>
      </c>
      <c r="R14" s="54">
        <v>4</v>
      </c>
      <c r="S14" s="46">
        <f t="shared" si="0"/>
        <v>68</v>
      </c>
      <c r="T14" s="49">
        <v>0.60399999999999998</v>
      </c>
      <c r="U14" s="46" t="s">
        <v>110</v>
      </c>
      <c r="V14" s="47">
        <v>2.6</v>
      </c>
      <c r="W14" s="50">
        <v>4</v>
      </c>
      <c r="X14" s="46" t="s">
        <v>111</v>
      </c>
      <c r="Y14" s="47">
        <v>24.15</v>
      </c>
      <c r="Z14" s="51">
        <f t="shared" si="1"/>
        <v>0.16</v>
      </c>
      <c r="AA14" s="52">
        <f t="shared" si="2"/>
        <v>0.26666666666666666</v>
      </c>
      <c r="AB14" s="39">
        <v>32.159999999999997</v>
      </c>
      <c r="AC14" s="39">
        <v>26.72</v>
      </c>
      <c r="AD14" s="46" t="s">
        <v>74</v>
      </c>
      <c r="AE14" s="46">
        <v>0.1</v>
      </c>
      <c r="AF14" s="46">
        <v>0.1</v>
      </c>
      <c r="AG14" s="46" t="s">
        <v>75</v>
      </c>
      <c r="AH14" s="46">
        <v>0.18</v>
      </c>
      <c r="AI14" s="46">
        <v>0.18</v>
      </c>
      <c r="AJ14" s="46" t="s">
        <v>76</v>
      </c>
      <c r="AK14" s="46">
        <v>0.37</v>
      </c>
      <c r="AL14" s="46">
        <v>0.26</v>
      </c>
      <c r="AM14" s="46" t="s">
        <v>99</v>
      </c>
      <c r="AN14"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14" s="46">
        <v>0.28000000000000003</v>
      </c>
      <c r="AP14" s="46">
        <v>0.2</v>
      </c>
      <c r="AQ14" s="53" t="s">
        <v>33</v>
      </c>
      <c r="AR14" s="46">
        <v>8</v>
      </c>
      <c r="AS14" s="46" t="s">
        <v>95</v>
      </c>
      <c r="AU14" s="46" t="s">
        <v>99</v>
      </c>
      <c r="AV14"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14" s="46" t="s">
        <v>116</v>
      </c>
    </row>
    <row r="15" spans="1:49" x14ac:dyDescent="0.3">
      <c r="A15" s="46" t="s">
        <v>108</v>
      </c>
      <c r="B15" s="46" t="s">
        <v>68</v>
      </c>
      <c r="C15" s="46" t="s">
        <v>109</v>
      </c>
      <c r="D15" s="46" t="s">
        <v>81</v>
      </c>
      <c r="E15" s="46" t="s">
        <v>69</v>
      </c>
      <c r="F15" s="46">
        <v>0</v>
      </c>
      <c r="G15" s="46">
        <v>15</v>
      </c>
      <c r="H15" s="46">
        <v>806</v>
      </c>
      <c r="I15" s="46">
        <v>7.05</v>
      </c>
      <c r="J15" s="46">
        <v>44600</v>
      </c>
      <c r="K15" s="46">
        <v>6.2</v>
      </c>
      <c r="L15" s="46">
        <v>0.31</v>
      </c>
      <c r="M15" s="47">
        <v>18.100000000000001</v>
      </c>
      <c r="N15" s="46" t="s">
        <v>84</v>
      </c>
      <c r="O15" s="46" t="s">
        <v>85</v>
      </c>
      <c r="P15" s="46" t="s">
        <v>79</v>
      </c>
      <c r="Q15" s="46">
        <v>17</v>
      </c>
      <c r="R15" s="54">
        <v>4</v>
      </c>
      <c r="S15" s="46">
        <f t="shared" si="0"/>
        <v>68</v>
      </c>
      <c r="T15" s="49">
        <v>0.498</v>
      </c>
      <c r="U15" s="46" t="s">
        <v>110</v>
      </c>
      <c r="V15" s="47">
        <v>2.6</v>
      </c>
      <c r="W15" s="50">
        <v>4</v>
      </c>
      <c r="X15" s="46" t="s">
        <v>111</v>
      </c>
      <c r="Y15" s="47">
        <v>24.15</v>
      </c>
      <c r="Z15" s="51">
        <f t="shared" si="1"/>
        <v>0.16</v>
      </c>
      <c r="AA15" s="52">
        <f t="shared" si="2"/>
        <v>0.26666666666666666</v>
      </c>
      <c r="AB15" s="39">
        <v>32.159999999999997</v>
      </c>
      <c r="AC15" s="39">
        <v>26.72</v>
      </c>
      <c r="AD15" s="46" t="s">
        <v>74</v>
      </c>
      <c r="AE15" s="46">
        <v>0.1</v>
      </c>
      <c r="AF15" s="46">
        <v>0.1</v>
      </c>
      <c r="AG15" s="46" t="s">
        <v>75</v>
      </c>
      <c r="AH15" s="46">
        <v>0.18</v>
      </c>
      <c r="AI15" s="46">
        <v>0.18</v>
      </c>
      <c r="AJ15" s="46" t="s">
        <v>76</v>
      </c>
      <c r="AK15" s="46">
        <v>0.37</v>
      </c>
      <c r="AL15" s="46">
        <v>0.26</v>
      </c>
      <c r="AM15" s="46" t="s">
        <v>99</v>
      </c>
      <c r="AN15"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15" s="46">
        <v>0.28000000000000003</v>
      </c>
      <c r="AP15" s="46">
        <v>0.2</v>
      </c>
      <c r="AQ15" s="53" t="s">
        <v>33</v>
      </c>
      <c r="AR15" s="46">
        <v>8</v>
      </c>
      <c r="AS15" s="46" t="s">
        <v>95</v>
      </c>
      <c r="AU15" s="46" t="s">
        <v>99</v>
      </c>
      <c r="AV15"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15" s="46" t="s">
        <v>116</v>
      </c>
    </row>
    <row r="16" spans="1:49" x14ac:dyDescent="0.3">
      <c r="A16" s="46" t="s">
        <v>108</v>
      </c>
      <c r="B16" s="46" t="s">
        <v>68</v>
      </c>
      <c r="C16" s="46" t="s">
        <v>109</v>
      </c>
      <c r="D16" s="46" t="s">
        <v>86</v>
      </c>
      <c r="E16" s="46" t="s">
        <v>80</v>
      </c>
      <c r="F16" s="46">
        <v>0</v>
      </c>
      <c r="G16" s="46">
        <v>10</v>
      </c>
      <c r="H16" s="46">
        <v>806</v>
      </c>
      <c r="I16" s="46">
        <v>7.05</v>
      </c>
      <c r="J16" s="46">
        <v>44600</v>
      </c>
      <c r="K16" s="46">
        <v>6.2</v>
      </c>
      <c r="L16" s="46">
        <v>0.31</v>
      </c>
      <c r="M16" s="47">
        <v>13.6</v>
      </c>
      <c r="N16" s="46" t="s">
        <v>82</v>
      </c>
      <c r="O16" s="46" t="s">
        <v>83</v>
      </c>
      <c r="P16" s="46" t="s">
        <v>73</v>
      </c>
      <c r="Q16" s="46">
        <v>17</v>
      </c>
      <c r="R16" s="54">
        <v>4</v>
      </c>
      <c r="S16" s="46">
        <f t="shared" si="0"/>
        <v>68</v>
      </c>
      <c r="T16" s="49">
        <v>0.60399999999999998</v>
      </c>
      <c r="U16" s="46" t="s">
        <v>110</v>
      </c>
      <c r="V16" s="47">
        <v>2.6</v>
      </c>
      <c r="W16" s="50">
        <v>4</v>
      </c>
      <c r="X16" s="46" t="s">
        <v>111</v>
      </c>
      <c r="Y16" s="47">
        <v>24.15</v>
      </c>
      <c r="Z16" s="51">
        <f t="shared" si="1"/>
        <v>0.16</v>
      </c>
      <c r="AA16" s="52">
        <f t="shared" si="2"/>
        <v>0.26666666666666666</v>
      </c>
      <c r="AB16" s="39">
        <v>32.159999999999997</v>
      </c>
      <c r="AC16" s="39">
        <v>26.72</v>
      </c>
      <c r="AD16" s="46" t="s">
        <v>74</v>
      </c>
      <c r="AE16" s="46">
        <v>0.1</v>
      </c>
      <c r="AF16" s="46">
        <v>0.1</v>
      </c>
      <c r="AG16" s="46" t="s">
        <v>75</v>
      </c>
      <c r="AH16" s="46">
        <v>0.18</v>
      </c>
      <c r="AI16" s="46">
        <v>0.18</v>
      </c>
      <c r="AJ16" s="46" t="s">
        <v>76</v>
      </c>
      <c r="AK16" s="46">
        <v>0.37</v>
      </c>
      <c r="AL16" s="46">
        <v>0.26</v>
      </c>
      <c r="AM16" s="46" t="s">
        <v>100</v>
      </c>
      <c r="AN16"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16" s="46">
        <v>0.28000000000000003</v>
      </c>
      <c r="AP16" s="46">
        <v>0.2</v>
      </c>
      <c r="AQ16" s="53">
        <v>1.96</v>
      </c>
      <c r="AR16" s="46">
        <v>8</v>
      </c>
      <c r="AS16" s="46" t="s">
        <v>95</v>
      </c>
      <c r="AU16" s="46" t="s">
        <v>100</v>
      </c>
      <c r="AV16"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16" s="46" t="s">
        <v>116</v>
      </c>
    </row>
    <row r="17" spans="1:49" x14ac:dyDescent="0.3">
      <c r="A17" s="46" t="s">
        <v>108</v>
      </c>
      <c r="B17" s="46" t="s">
        <v>68</v>
      </c>
      <c r="C17" s="46" t="s">
        <v>109</v>
      </c>
      <c r="D17" s="46" t="s">
        <v>86</v>
      </c>
      <c r="E17" s="46" t="s">
        <v>80</v>
      </c>
      <c r="F17" s="46">
        <v>0</v>
      </c>
      <c r="G17" s="46">
        <v>10</v>
      </c>
      <c r="H17" s="46">
        <v>806</v>
      </c>
      <c r="I17" s="46">
        <v>7.05</v>
      </c>
      <c r="J17" s="46">
        <v>44600</v>
      </c>
      <c r="K17" s="46">
        <v>6.2</v>
      </c>
      <c r="L17" s="46">
        <v>0.31</v>
      </c>
      <c r="M17" s="47">
        <v>13.6</v>
      </c>
      <c r="N17" s="46" t="s">
        <v>84</v>
      </c>
      <c r="O17" s="46" t="s">
        <v>85</v>
      </c>
      <c r="P17" s="46" t="s">
        <v>79</v>
      </c>
      <c r="Q17" s="46">
        <v>17</v>
      </c>
      <c r="R17" s="54">
        <v>4</v>
      </c>
      <c r="S17" s="46">
        <f t="shared" si="0"/>
        <v>68</v>
      </c>
      <c r="T17" s="49">
        <v>0.498</v>
      </c>
      <c r="U17" s="46" t="s">
        <v>110</v>
      </c>
      <c r="V17" s="47">
        <v>2.6</v>
      </c>
      <c r="W17" s="50">
        <v>4</v>
      </c>
      <c r="X17" s="46" t="s">
        <v>111</v>
      </c>
      <c r="Y17" s="47">
        <v>24.15</v>
      </c>
      <c r="Z17" s="51">
        <f t="shared" si="1"/>
        <v>0.16</v>
      </c>
      <c r="AA17" s="52">
        <f t="shared" si="2"/>
        <v>0.26666666666666666</v>
      </c>
      <c r="AB17" s="39">
        <v>32.159999999999997</v>
      </c>
      <c r="AC17" s="39">
        <v>26.72</v>
      </c>
      <c r="AD17" s="46" t="s">
        <v>74</v>
      </c>
      <c r="AE17" s="46">
        <v>0.1</v>
      </c>
      <c r="AF17" s="46">
        <v>0.1</v>
      </c>
      <c r="AG17" s="46" t="s">
        <v>75</v>
      </c>
      <c r="AH17" s="46">
        <v>0.18</v>
      </c>
      <c r="AI17" s="46">
        <v>0.18</v>
      </c>
      <c r="AJ17" s="46" t="s">
        <v>76</v>
      </c>
      <c r="AK17" s="46">
        <v>0.37</v>
      </c>
      <c r="AL17" s="46">
        <v>0.26</v>
      </c>
      <c r="AM17" s="46" t="s">
        <v>100</v>
      </c>
      <c r="AN17"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17" s="46">
        <v>0.28000000000000003</v>
      </c>
      <c r="AP17" s="46">
        <v>0.2</v>
      </c>
      <c r="AQ17" s="53">
        <v>1.96</v>
      </c>
      <c r="AR17" s="46">
        <v>8</v>
      </c>
      <c r="AS17" s="46" t="s">
        <v>95</v>
      </c>
      <c r="AU17" s="46" t="s">
        <v>100</v>
      </c>
      <c r="AV17"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17" s="46" t="s">
        <v>116</v>
      </c>
    </row>
    <row r="18" spans="1:49" x14ac:dyDescent="0.3">
      <c r="A18" s="46" t="s">
        <v>108</v>
      </c>
      <c r="B18" s="46" t="s">
        <v>68</v>
      </c>
      <c r="C18" s="46" t="s">
        <v>109</v>
      </c>
      <c r="D18" s="46" t="s">
        <v>1</v>
      </c>
      <c r="E18" s="46" t="s">
        <v>69</v>
      </c>
      <c r="F18" s="46" t="s">
        <v>70</v>
      </c>
      <c r="G18" s="46">
        <v>15</v>
      </c>
      <c r="H18" s="46">
        <v>376</v>
      </c>
      <c r="I18" s="46">
        <v>8.9</v>
      </c>
      <c r="J18" s="46">
        <v>25000</v>
      </c>
      <c r="K18" s="46">
        <v>4.2300000000000004</v>
      </c>
      <c r="L18" s="46">
        <v>0.25</v>
      </c>
      <c r="M18" s="47">
        <v>15.1</v>
      </c>
      <c r="N18" s="46" t="s">
        <v>71</v>
      </c>
      <c r="O18" s="46" t="s">
        <v>72</v>
      </c>
      <c r="P18" s="46" t="s">
        <v>73</v>
      </c>
      <c r="Q18" s="46">
        <v>17</v>
      </c>
      <c r="R18" s="48">
        <v>3</v>
      </c>
      <c r="S18" s="46">
        <f>Q18*R18</f>
        <v>51</v>
      </c>
      <c r="T18" s="49">
        <v>0.57199999999999995</v>
      </c>
      <c r="U18" s="46" t="s">
        <v>110</v>
      </c>
      <c r="V18" s="47">
        <v>2.6</v>
      </c>
      <c r="W18" s="55">
        <v>5</v>
      </c>
      <c r="X18" s="46" t="s">
        <v>111</v>
      </c>
      <c r="Y18" s="47">
        <v>24.15</v>
      </c>
      <c r="Z18" s="51">
        <f t="shared" si="1"/>
        <v>0.2</v>
      </c>
      <c r="AA18" s="52">
        <f t="shared" si="2"/>
        <v>0.33333333333333337</v>
      </c>
      <c r="AB18" s="39">
        <v>32.159999999999997</v>
      </c>
      <c r="AC18" s="39">
        <v>26.72</v>
      </c>
      <c r="AD18" s="46" t="s">
        <v>74</v>
      </c>
      <c r="AE18" s="46">
        <v>0.1</v>
      </c>
      <c r="AF18" s="46">
        <v>0.1</v>
      </c>
      <c r="AG18" s="46" t="s">
        <v>75</v>
      </c>
      <c r="AH18" s="46">
        <v>0.15</v>
      </c>
      <c r="AI18" s="46">
        <v>0.15</v>
      </c>
      <c r="AJ18" s="46" t="s">
        <v>76</v>
      </c>
      <c r="AK18" s="46">
        <v>0.28000000000000003</v>
      </c>
      <c r="AL18" s="46">
        <v>0.2</v>
      </c>
      <c r="AM18" s="46" t="s">
        <v>99</v>
      </c>
      <c r="AN18"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18" s="46">
        <v>0.28000000000000003</v>
      </c>
      <c r="AP18" s="46">
        <v>0.2</v>
      </c>
      <c r="AQ18" s="53">
        <v>1.96</v>
      </c>
      <c r="AR18" s="46">
        <v>8</v>
      </c>
      <c r="AS18" s="46" t="s">
        <v>95</v>
      </c>
      <c r="AU18" s="46" t="s">
        <v>99</v>
      </c>
      <c r="AV18"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18" s="46" t="s">
        <v>33</v>
      </c>
    </row>
    <row r="19" spans="1:49" x14ac:dyDescent="0.3">
      <c r="A19" s="46" t="s">
        <v>108</v>
      </c>
      <c r="B19" s="46" t="s">
        <v>68</v>
      </c>
      <c r="C19" s="46" t="s">
        <v>109</v>
      </c>
      <c r="D19" s="46" t="s">
        <v>1</v>
      </c>
      <c r="E19" s="46" t="s">
        <v>69</v>
      </c>
      <c r="F19" s="46" t="s">
        <v>70</v>
      </c>
      <c r="G19" s="46">
        <v>15</v>
      </c>
      <c r="H19" s="46">
        <v>376</v>
      </c>
      <c r="I19" s="46">
        <v>8.9</v>
      </c>
      <c r="J19" s="46">
        <v>25000</v>
      </c>
      <c r="K19" s="46">
        <v>4.2300000000000004</v>
      </c>
      <c r="L19" s="46">
        <v>0.25</v>
      </c>
      <c r="M19" s="47">
        <v>15.1</v>
      </c>
      <c r="N19" s="46" t="s">
        <v>77</v>
      </c>
      <c r="O19" s="46" t="s">
        <v>78</v>
      </c>
      <c r="P19" s="46" t="s">
        <v>79</v>
      </c>
      <c r="Q19" s="46">
        <v>17</v>
      </c>
      <c r="R19" s="48">
        <v>3</v>
      </c>
      <c r="S19" s="46">
        <f t="shared" ref="S19:S33" si="5">Q19*R19</f>
        <v>51</v>
      </c>
      <c r="T19" s="49">
        <v>0.49199999999999999</v>
      </c>
      <c r="U19" s="46" t="s">
        <v>110</v>
      </c>
      <c r="V19" s="47">
        <v>2.6</v>
      </c>
      <c r="W19" s="55">
        <v>5</v>
      </c>
      <c r="X19" s="46" t="s">
        <v>111</v>
      </c>
      <c r="Y19" s="47">
        <v>24.15</v>
      </c>
      <c r="Z19" s="51">
        <f t="shared" si="1"/>
        <v>0.2</v>
      </c>
      <c r="AA19" s="52">
        <f t="shared" si="2"/>
        <v>0.33333333333333337</v>
      </c>
      <c r="AB19" s="39">
        <v>32.159999999999997</v>
      </c>
      <c r="AC19" s="39">
        <v>26.72</v>
      </c>
      <c r="AD19" s="46" t="s">
        <v>74</v>
      </c>
      <c r="AE19" s="46">
        <v>0.1</v>
      </c>
      <c r="AF19" s="46">
        <v>0.1</v>
      </c>
      <c r="AG19" s="46" t="s">
        <v>75</v>
      </c>
      <c r="AH19" s="46">
        <v>0.15</v>
      </c>
      <c r="AI19" s="46">
        <v>0.15</v>
      </c>
      <c r="AJ19" s="46" t="s">
        <v>76</v>
      </c>
      <c r="AK19" s="46">
        <v>0.28000000000000003</v>
      </c>
      <c r="AL19" s="46">
        <v>0.2</v>
      </c>
      <c r="AM19" s="46" t="s">
        <v>99</v>
      </c>
      <c r="AN19"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19" s="46">
        <v>0.28000000000000003</v>
      </c>
      <c r="AP19" s="46">
        <v>0.2</v>
      </c>
      <c r="AQ19" s="53">
        <v>1.96</v>
      </c>
      <c r="AR19" s="46">
        <v>8</v>
      </c>
      <c r="AS19" s="46" t="s">
        <v>95</v>
      </c>
      <c r="AU19" s="46" t="s">
        <v>99</v>
      </c>
      <c r="AV19"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19" s="46" t="s">
        <v>33</v>
      </c>
    </row>
    <row r="20" spans="1:49" x14ac:dyDescent="0.3">
      <c r="A20" s="46" t="s">
        <v>108</v>
      </c>
      <c r="B20" s="46" t="s">
        <v>68</v>
      </c>
      <c r="C20" s="46" t="s">
        <v>109</v>
      </c>
      <c r="D20" s="46" t="s">
        <v>2</v>
      </c>
      <c r="E20" s="46" t="s">
        <v>80</v>
      </c>
      <c r="F20" s="46" t="s">
        <v>70</v>
      </c>
      <c r="G20" s="46">
        <v>10</v>
      </c>
      <c r="H20" s="46">
        <v>376</v>
      </c>
      <c r="I20" s="46">
        <v>8.9</v>
      </c>
      <c r="J20" s="46">
        <v>25000</v>
      </c>
      <c r="K20" s="46">
        <v>4.2300000000000004</v>
      </c>
      <c r="L20" s="46">
        <v>0.25</v>
      </c>
      <c r="M20" s="47">
        <v>11.3</v>
      </c>
      <c r="N20" s="46" t="s">
        <v>71</v>
      </c>
      <c r="O20" s="46" t="s">
        <v>72</v>
      </c>
      <c r="P20" s="46" t="s">
        <v>73</v>
      </c>
      <c r="Q20" s="46">
        <v>17</v>
      </c>
      <c r="R20" s="48">
        <v>3</v>
      </c>
      <c r="S20" s="46">
        <f t="shared" si="5"/>
        <v>51</v>
      </c>
      <c r="T20" s="49">
        <v>0.57199999999999995</v>
      </c>
      <c r="U20" s="46" t="s">
        <v>110</v>
      </c>
      <c r="V20" s="47">
        <v>2.6</v>
      </c>
      <c r="W20" s="55">
        <v>5</v>
      </c>
      <c r="X20" s="46" t="s">
        <v>111</v>
      </c>
      <c r="Y20" s="47">
        <v>24.15</v>
      </c>
      <c r="Z20" s="51">
        <f t="shared" si="1"/>
        <v>0.2</v>
      </c>
      <c r="AA20" s="52">
        <f t="shared" si="2"/>
        <v>0.33333333333333337</v>
      </c>
      <c r="AB20" s="39">
        <v>32.159999999999997</v>
      </c>
      <c r="AC20" s="39">
        <v>26.72</v>
      </c>
      <c r="AD20" s="46" t="s">
        <v>74</v>
      </c>
      <c r="AE20" s="46">
        <v>0.1</v>
      </c>
      <c r="AF20" s="46">
        <v>0.1</v>
      </c>
      <c r="AG20" s="46" t="s">
        <v>75</v>
      </c>
      <c r="AH20" s="46">
        <v>0.15</v>
      </c>
      <c r="AI20" s="46">
        <v>0.15</v>
      </c>
      <c r="AJ20" s="46" t="s">
        <v>76</v>
      </c>
      <c r="AK20" s="46">
        <v>0.28000000000000003</v>
      </c>
      <c r="AL20" s="46">
        <v>0.2</v>
      </c>
      <c r="AM20" s="46" t="s">
        <v>100</v>
      </c>
      <c r="AN20"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20" s="46">
        <v>0.28000000000000003</v>
      </c>
      <c r="AP20" s="46">
        <v>0.2</v>
      </c>
      <c r="AQ20" s="53" t="s">
        <v>33</v>
      </c>
      <c r="AR20" s="46">
        <v>8</v>
      </c>
      <c r="AS20" s="46" t="s">
        <v>95</v>
      </c>
      <c r="AU20" s="46" t="s">
        <v>100</v>
      </c>
      <c r="AV20"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20" s="46" t="s">
        <v>33</v>
      </c>
    </row>
    <row r="21" spans="1:49" x14ac:dyDescent="0.3">
      <c r="A21" s="46" t="s">
        <v>108</v>
      </c>
      <c r="B21" s="46" t="s">
        <v>68</v>
      </c>
      <c r="C21" s="46" t="s">
        <v>109</v>
      </c>
      <c r="D21" s="46" t="s">
        <v>2</v>
      </c>
      <c r="E21" s="46" t="s">
        <v>80</v>
      </c>
      <c r="F21" s="46" t="s">
        <v>70</v>
      </c>
      <c r="G21" s="46">
        <v>10</v>
      </c>
      <c r="H21" s="46">
        <v>376</v>
      </c>
      <c r="I21" s="46">
        <v>8.9</v>
      </c>
      <c r="J21" s="46">
        <v>25000</v>
      </c>
      <c r="K21" s="46">
        <v>4.2300000000000004</v>
      </c>
      <c r="L21" s="46">
        <v>0.25</v>
      </c>
      <c r="M21" s="47">
        <v>11.3</v>
      </c>
      <c r="N21" s="46" t="s">
        <v>77</v>
      </c>
      <c r="O21" s="46" t="s">
        <v>78</v>
      </c>
      <c r="P21" s="46" t="s">
        <v>79</v>
      </c>
      <c r="Q21" s="46">
        <v>17</v>
      </c>
      <c r="R21" s="48">
        <v>3</v>
      </c>
      <c r="S21" s="46">
        <f t="shared" si="5"/>
        <v>51</v>
      </c>
      <c r="T21" s="49">
        <v>0.49199999999999999</v>
      </c>
      <c r="U21" s="46" t="s">
        <v>110</v>
      </c>
      <c r="V21" s="47">
        <v>2.6</v>
      </c>
      <c r="W21" s="55">
        <v>5</v>
      </c>
      <c r="X21" s="46" t="s">
        <v>111</v>
      </c>
      <c r="Y21" s="47">
        <v>24.15</v>
      </c>
      <c r="Z21" s="51">
        <f t="shared" si="1"/>
        <v>0.2</v>
      </c>
      <c r="AA21" s="52">
        <f t="shared" si="2"/>
        <v>0.33333333333333337</v>
      </c>
      <c r="AB21" s="39">
        <v>32.159999999999997</v>
      </c>
      <c r="AC21" s="39">
        <v>26.72</v>
      </c>
      <c r="AD21" s="46" t="s">
        <v>74</v>
      </c>
      <c r="AE21" s="46">
        <v>0.1</v>
      </c>
      <c r="AF21" s="46">
        <v>0.1</v>
      </c>
      <c r="AG21" s="46" t="s">
        <v>75</v>
      </c>
      <c r="AH21" s="46">
        <v>0.15</v>
      </c>
      <c r="AI21" s="46">
        <v>0.15</v>
      </c>
      <c r="AJ21" s="46" t="s">
        <v>76</v>
      </c>
      <c r="AK21" s="46">
        <v>0.28000000000000003</v>
      </c>
      <c r="AL21" s="46">
        <v>0.2</v>
      </c>
      <c r="AM21" s="46" t="s">
        <v>100</v>
      </c>
      <c r="AN21"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21" s="46">
        <v>0.28000000000000003</v>
      </c>
      <c r="AP21" s="46">
        <v>0.2</v>
      </c>
      <c r="AQ21" s="53" t="s">
        <v>33</v>
      </c>
      <c r="AR21" s="46">
        <v>8</v>
      </c>
      <c r="AS21" s="46" t="s">
        <v>95</v>
      </c>
      <c r="AU21" s="46" t="s">
        <v>100</v>
      </c>
      <c r="AV21"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21" s="46" t="s">
        <v>33</v>
      </c>
    </row>
    <row r="22" spans="1:49" x14ac:dyDescent="0.3">
      <c r="A22" s="46" t="s">
        <v>108</v>
      </c>
      <c r="B22" s="46" t="s">
        <v>68</v>
      </c>
      <c r="C22" s="46" t="s">
        <v>109</v>
      </c>
      <c r="D22" s="46" t="s">
        <v>81</v>
      </c>
      <c r="E22" s="46" t="s">
        <v>69</v>
      </c>
      <c r="F22" s="46">
        <v>0</v>
      </c>
      <c r="G22" s="46">
        <v>15</v>
      </c>
      <c r="H22" s="46">
        <v>806</v>
      </c>
      <c r="I22" s="46">
        <v>7.05</v>
      </c>
      <c r="J22" s="46">
        <v>44600</v>
      </c>
      <c r="K22" s="46">
        <v>6.2</v>
      </c>
      <c r="L22" s="46">
        <v>0.31</v>
      </c>
      <c r="M22" s="47">
        <v>18.100000000000001</v>
      </c>
      <c r="N22" s="46" t="s">
        <v>82</v>
      </c>
      <c r="O22" s="46" t="s">
        <v>83</v>
      </c>
      <c r="P22" s="46" t="s">
        <v>73</v>
      </c>
      <c r="Q22" s="46">
        <v>17</v>
      </c>
      <c r="R22" s="48">
        <v>3</v>
      </c>
      <c r="S22" s="46">
        <f t="shared" si="5"/>
        <v>51</v>
      </c>
      <c r="T22" s="49">
        <v>0.60399999999999998</v>
      </c>
      <c r="U22" s="46" t="s">
        <v>110</v>
      </c>
      <c r="V22" s="47">
        <v>2.6</v>
      </c>
      <c r="W22" s="55">
        <v>5</v>
      </c>
      <c r="X22" s="46" t="s">
        <v>111</v>
      </c>
      <c r="Y22" s="47">
        <v>24.15</v>
      </c>
      <c r="Z22" s="51">
        <f t="shared" si="1"/>
        <v>0.2</v>
      </c>
      <c r="AA22" s="52">
        <f t="shared" si="2"/>
        <v>0.33333333333333337</v>
      </c>
      <c r="AB22" s="39">
        <v>32.159999999999997</v>
      </c>
      <c r="AC22" s="39">
        <v>26.72</v>
      </c>
      <c r="AD22" s="46" t="s">
        <v>74</v>
      </c>
      <c r="AE22" s="46">
        <v>0.1</v>
      </c>
      <c r="AF22" s="46">
        <v>0.1</v>
      </c>
      <c r="AG22" s="46" t="s">
        <v>75</v>
      </c>
      <c r="AH22" s="46">
        <v>0.15</v>
      </c>
      <c r="AI22" s="46">
        <v>0.15</v>
      </c>
      <c r="AJ22" s="46" t="s">
        <v>76</v>
      </c>
      <c r="AK22" s="46">
        <v>0.28000000000000003</v>
      </c>
      <c r="AL22" s="46">
        <v>0.2</v>
      </c>
      <c r="AM22" s="46" t="s">
        <v>99</v>
      </c>
      <c r="AN22"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22" s="46">
        <v>0.28000000000000003</v>
      </c>
      <c r="AP22" s="46">
        <v>0.2</v>
      </c>
      <c r="AQ22" s="53" t="s">
        <v>33</v>
      </c>
      <c r="AR22" s="46">
        <v>8</v>
      </c>
      <c r="AS22" s="46" t="s">
        <v>95</v>
      </c>
      <c r="AU22" s="46" t="s">
        <v>99</v>
      </c>
      <c r="AV22"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22" s="46" t="s">
        <v>116</v>
      </c>
    </row>
    <row r="23" spans="1:49" x14ac:dyDescent="0.3">
      <c r="A23" s="46" t="s">
        <v>108</v>
      </c>
      <c r="B23" s="46" t="s">
        <v>68</v>
      </c>
      <c r="C23" s="46" t="s">
        <v>109</v>
      </c>
      <c r="D23" s="46" t="s">
        <v>81</v>
      </c>
      <c r="E23" s="46" t="s">
        <v>69</v>
      </c>
      <c r="F23" s="46">
        <v>0</v>
      </c>
      <c r="G23" s="46">
        <v>15</v>
      </c>
      <c r="H23" s="46">
        <v>806</v>
      </c>
      <c r="I23" s="46">
        <v>7.05</v>
      </c>
      <c r="J23" s="46">
        <v>44600</v>
      </c>
      <c r="K23" s="46">
        <v>6.2</v>
      </c>
      <c r="L23" s="46">
        <v>0.31</v>
      </c>
      <c r="M23" s="47">
        <v>18.100000000000001</v>
      </c>
      <c r="N23" s="46" t="s">
        <v>84</v>
      </c>
      <c r="O23" s="46" t="s">
        <v>85</v>
      </c>
      <c r="P23" s="46" t="s">
        <v>79</v>
      </c>
      <c r="Q23" s="46">
        <v>17</v>
      </c>
      <c r="R23" s="48">
        <v>3</v>
      </c>
      <c r="S23" s="46">
        <f t="shared" si="5"/>
        <v>51</v>
      </c>
      <c r="T23" s="49">
        <v>0.498</v>
      </c>
      <c r="U23" s="46" t="s">
        <v>110</v>
      </c>
      <c r="V23" s="47">
        <v>2.6</v>
      </c>
      <c r="W23" s="55">
        <v>5</v>
      </c>
      <c r="X23" s="46" t="s">
        <v>111</v>
      </c>
      <c r="Y23" s="47">
        <v>24.15</v>
      </c>
      <c r="Z23" s="51">
        <f t="shared" si="1"/>
        <v>0.2</v>
      </c>
      <c r="AA23" s="52">
        <f t="shared" si="2"/>
        <v>0.33333333333333337</v>
      </c>
      <c r="AB23" s="39">
        <v>32.159999999999997</v>
      </c>
      <c r="AC23" s="39">
        <v>26.72</v>
      </c>
      <c r="AD23" s="46" t="s">
        <v>74</v>
      </c>
      <c r="AE23" s="46">
        <v>0.1</v>
      </c>
      <c r="AF23" s="46">
        <v>0.1</v>
      </c>
      <c r="AG23" s="46" t="s">
        <v>75</v>
      </c>
      <c r="AH23" s="46">
        <v>0.15</v>
      </c>
      <c r="AI23" s="46">
        <v>0.15</v>
      </c>
      <c r="AJ23" s="46" t="s">
        <v>76</v>
      </c>
      <c r="AK23" s="46">
        <v>0.28000000000000003</v>
      </c>
      <c r="AL23" s="46">
        <v>0.2</v>
      </c>
      <c r="AM23" s="46" t="s">
        <v>99</v>
      </c>
      <c r="AN23"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23" s="46">
        <v>0.28000000000000003</v>
      </c>
      <c r="AP23" s="46">
        <v>0.2</v>
      </c>
      <c r="AQ23" s="53" t="s">
        <v>33</v>
      </c>
      <c r="AR23" s="46">
        <v>8</v>
      </c>
      <c r="AS23" s="46" t="s">
        <v>95</v>
      </c>
      <c r="AU23" s="46" t="s">
        <v>99</v>
      </c>
      <c r="AV23"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23" s="46" t="s">
        <v>116</v>
      </c>
    </row>
    <row r="24" spans="1:49" x14ac:dyDescent="0.3">
      <c r="A24" s="46" t="s">
        <v>108</v>
      </c>
      <c r="B24" s="46" t="s">
        <v>68</v>
      </c>
      <c r="C24" s="46" t="s">
        <v>109</v>
      </c>
      <c r="D24" s="46" t="s">
        <v>86</v>
      </c>
      <c r="E24" s="46" t="s">
        <v>80</v>
      </c>
      <c r="F24" s="46">
        <v>0</v>
      </c>
      <c r="G24" s="46">
        <v>10</v>
      </c>
      <c r="H24" s="46">
        <v>806</v>
      </c>
      <c r="I24" s="46">
        <v>7.05</v>
      </c>
      <c r="J24" s="46">
        <v>44600</v>
      </c>
      <c r="K24" s="46">
        <v>6.2</v>
      </c>
      <c r="L24" s="46">
        <v>0.31</v>
      </c>
      <c r="M24" s="47">
        <v>13.6</v>
      </c>
      <c r="N24" s="46" t="s">
        <v>82</v>
      </c>
      <c r="O24" s="46" t="s">
        <v>83</v>
      </c>
      <c r="P24" s="46" t="s">
        <v>73</v>
      </c>
      <c r="Q24" s="46">
        <v>17</v>
      </c>
      <c r="R24" s="48">
        <v>3</v>
      </c>
      <c r="S24" s="46">
        <f t="shared" si="5"/>
        <v>51</v>
      </c>
      <c r="T24" s="49">
        <v>0.60399999999999998</v>
      </c>
      <c r="U24" s="46" t="s">
        <v>110</v>
      </c>
      <c r="V24" s="47">
        <v>2.6</v>
      </c>
      <c r="W24" s="55">
        <v>5</v>
      </c>
      <c r="X24" s="46" t="s">
        <v>111</v>
      </c>
      <c r="Y24" s="47">
        <v>24.15</v>
      </c>
      <c r="Z24" s="51">
        <f t="shared" si="1"/>
        <v>0.2</v>
      </c>
      <c r="AA24" s="52">
        <f t="shared" si="2"/>
        <v>0.33333333333333337</v>
      </c>
      <c r="AB24" s="39">
        <v>32.159999999999997</v>
      </c>
      <c r="AC24" s="39">
        <v>26.72</v>
      </c>
      <c r="AD24" s="46" t="s">
        <v>74</v>
      </c>
      <c r="AE24" s="46">
        <v>0.1</v>
      </c>
      <c r="AF24" s="46">
        <v>0.1</v>
      </c>
      <c r="AG24" s="46" t="s">
        <v>75</v>
      </c>
      <c r="AH24" s="46">
        <v>0.15</v>
      </c>
      <c r="AI24" s="46">
        <v>0.15</v>
      </c>
      <c r="AJ24" s="46" t="s">
        <v>76</v>
      </c>
      <c r="AK24" s="46">
        <v>0.28000000000000003</v>
      </c>
      <c r="AL24" s="46">
        <v>0.2</v>
      </c>
      <c r="AM24" s="46" t="s">
        <v>100</v>
      </c>
      <c r="AN24"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24" s="46">
        <v>0.28000000000000003</v>
      </c>
      <c r="AP24" s="46">
        <v>0.2</v>
      </c>
      <c r="AQ24" s="53">
        <v>1.96</v>
      </c>
      <c r="AR24" s="46">
        <v>8</v>
      </c>
      <c r="AS24" s="46" t="s">
        <v>95</v>
      </c>
      <c r="AU24" s="46" t="s">
        <v>100</v>
      </c>
      <c r="AV24"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24" s="46" t="s">
        <v>116</v>
      </c>
    </row>
    <row r="25" spans="1:49" x14ac:dyDescent="0.3">
      <c r="A25" s="46" t="s">
        <v>108</v>
      </c>
      <c r="B25" s="46" t="s">
        <v>68</v>
      </c>
      <c r="C25" s="46" t="s">
        <v>109</v>
      </c>
      <c r="D25" s="46" t="s">
        <v>86</v>
      </c>
      <c r="E25" s="46" t="s">
        <v>80</v>
      </c>
      <c r="F25" s="46">
        <v>0</v>
      </c>
      <c r="G25" s="46">
        <v>10</v>
      </c>
      <c r="H25" s="46">
        <v>806</v>
      </c>
      <c r="I25" s="46">
        <v>7.05</v>
      </c>
      <c r="J25" s="46">
        <v>44600</v>
      </c>
      <c r="K25" s="46">
        <v>6.2</v>
      </c>
      <c r="L25" s="46">
        <v>0.31</v>
      </c>
      <c r="M25" s="47">
        <v>13.6</v>
      </c>
      <c r="N25" s="46" t="s">
        <v>84</v>
      </c>
      <c r="O25" s="46" t="s">
        <v>85</v>
      </c>
      <c r="P25" s="46" t="s">
        <v>79</v>
      </c>
      <c r="Q25" s="46">
        <v>17</v>
      </c>
      <c r="R25" s="48">
        <v>3</v>
      </c>
      <c r="S25" s="46">
        <f t="shared" si="5"/>
        <v>51</v>
      </c>
      <c r="T25" s="49">
        <v>0.498</v>
      </c>
      <c r="U25" s="46" t="s">
        <v>110</v>
      </c>
      <c r="V25" s="47">
        <v>2.6</v>
      </c>
      <c r="W25" s="55">
        <v>5</v>
      </c>
      <c r="X25" s="46" t="s">
        <v>111</v>
      </c>
      <c r="Y25" s="47">
        <v>24.15</v>
      </c>
      <c r="Z25" s="51">
        <f t="shared" si="1"/>
        <v>0.2</v>
      </c>
      <c r="AA25" s="52">
        <f t="shared" si="2"/>
        <v>0.33333333333333337</v>
      </c>
      <c r="AB25" s="39">
        <v>32.159999999999997</v>
      </c>
      <c r="AC25" s="39">
        <v>26.72</v>
      </c>
      <c r="AD25" s="46" t="s">
        <v>74</v>
      </c>
      <c r="AE25" s="46">
        <v>0.1</v>
      </c>
      <c r="AF25" s="46">
        <v>0.1</v>
      </c>
      <c r="AG25" s="46" t="s">
        <v>75</v>
      </c>
      <c r="AH25" s="46">
        <v>0.15</v>
      </c>
      <c r="AI25" s="46">
        <v>0.15</v>
      </c>
      <c r="AJ25" s="46" t="s">
        <v>76</v>
      </c>
      <c r="AK25" s="46">
        <v>0.28000000000000003</v>
      </c>
      <c r="AL25" s="46">
        <v>0.2</v>
      </c>
      <c r="AM25" s="46" t="s">
        <v>100</v>
      </c>
      <c r="AN25"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25" s="46">
        <v>0.28000000000000003</v>
      </c>
      <c r="AP25" s="46">
        <v>0.2</v>
      </c>
      <c r="AQ25" s="53">
        <v>1.96</v>
      </c>
      <c r="AR25" s="46">
        <v>8</v>
      </c>
      <c r="AS25" s="46" t="s">
        <v>95</v>
      </c>
      <c r="AU25" s="46" t="s">
        <v>100</v>
      </c>
      <c r="AV25"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25" s="46" t="s">
        <v>116</v>
      </c>
    </row>
    <row r="26" spans="1:49" x14ac:dyDescent="0.3">
      <c r="A26" s="46" t="s">
        <v>108</v>
      </c>
      <c r="B26" s="46" t="s">
        <v>68</v>
      </c>
      <c r="C26" s="46" t="s">
        <v>109</v>
      </c>
      <c r="D26" s="46" t="s">
        <v>1</v>
      </c>
      <c r="E26" s="46" t="s">
        <v>69</v>
      </c>
      <c r="F26" s="46" t="s">
        <v>70</v>
      </c>
      <c r="G26" s="46">
        <v>15</v>
      </c>
      <c r="H26" s="46">
        <v>376</v>
      </c>
      <c r="I26" s="46">
        <v>8.9</v>
      </c>
      <c r="J26" s="46">
        <v>25000</v>
      </c>
      <c r="K26" s="46">
        <v>4.2300000000000004</v>
      </c>
      <c r="L26" s="46">
        <v>0.25</v>
      </c>
      <c r="M26" s="47">
        <v>15.1</v>
      </c>
      <c r="N26" s="46" t="s">
        <v>71</v>
      </c>
      <c r="O26" s="46" t="s">
        <v>72</v>
      </c>
      <c r="P26" s="46" t="s">
        <v>73</v>
      </c>
      <c r="Q26" s="46">
        <v>17</v>
      </c>
      <c r="R26" s="54">
        <v>4</v>
      </c>
      <c r="S26" s="46">
        <f t="shared" si="5"/>
        <v>68</v>
      </c>
      <c r="T26" s="49">
        <v>0.57199999999999995</v>
      </c>
      <c r="U26" s="46" t="s">
        <v>110</v>
      </c>
      <c r="V26" s="47">
        <v>2.6</v>
      </c>
      <c r="W26" s="55">
        <v>5</v>
      </c>
      <c r="X26" s="46" t="s">
        <v>111</v>
      </c>
      <c r="Y26" s="47">
        <v>24.15</v>
      </c>
      <c r="Z26" s="51">
        <f t="shared" si="1"/>
        <v>0.2</v>
      </c>
      <c r="AA26" s="52">
        <f t="shared" si="2"/>
        <v>0.33333333333333337</v>
      </c>
      <c r="AB26" s="39">
        <v>32.159999999999997</v>
      </c>
      <c r="AC26" s="39">
        <v>26.72</v>
      </c>
      <c r="AD26" s="46" t="s">
        <v>74</v>
      </c>
      <c r="AE26" s="46">
        <v>0.1</v>
      </c>
      <c r="AF26" s="46">
        <v>0.1</v>
      </c>
      <c r="AG26" s="46" t="s">
        <v>75</v>
      </c>
      <c r="AH26" s="46">
        <v>0.18</v>
      </c>
      <c r="AI26" s="46">
        <v>0.18</v>
      </c>
      <c r="AJ26" s="46" t="s">
        <v>76</v>
      </c>
      <c r="AK26" s="46">
        <v>0.37</v>
      </c>
      <c r="AL26" s="46">
        <v>0.26</v>
      </c>
      <c r="AM26" s="46" t="s">
        <v>99</v>
      </c>
      <c r="AN26"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26" s="46">
        <v>0.28000000000000003</v>
      </c>
      <c r="AP26" s="46">
        <v>0.2</v>
      </c>
      <c r="AQ26" s="53">
        <v>1.96</v>
      </c>
      <c r="AR26" s="46">
        <v>8</v>
      </c>
      <c r="AS26" s="46" t="s">
        <v>95</v>
      </c>
      <c r="AU26" s="46" t="s">
        <v>99</v>
      </c>
      <c r="AV26"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26" s="46" t="s">
        <v>33</v>
      </c>
    </row>
    <row r="27" spans="1:49" x14ac:dyDescent="0.3">
      <c r="A27" s="46" t="s">
        <v>108</v>
      </c>
      <c r="B27" s="46" t="s">
        <v>68</v>
      </c>
      <c r="C27" s="46" t="s">
        <v>109</v>
      </c>
      <c r="D27" s="46" t="s">
        <v>1</v>
      </c>
      <c r="E27" s="46" t="s">
        <v>69</v>
      </c>
      <c r="F27" s="46" t="s">
        <v>70</v>
      </c>
      <c r="G27" s="46">
        <v>15</v>
      </c>
      <c r="H27" s="46">
        <v>376</v>
      </c>
      <c r="I27" s="46">
        <v>8.9</v>
      </c>
      <c r="J27" s="46">
        <v>25000</v>
      </c>
      <c r="K27" s="46">
        <v>4.2300000000000004</v>
      </c>
      <c r="L27" s="46">
        <v>0.25</v>
      </c>
      <c r="M27" s="47">
        <v>15.1</v>
      </c>
      <c r="N27" s="46" t="s">
        <v>77</v>
      </c>
      <c r="O27" s="46" t="s">
        <v>78</v>
      </c>
      <c r="P27" s="46" t="s">
        <v>79</v>
      </c>
      <c r="Q27" s="46">
        <v>17</v>
      </c>
      <c r="R27" s="54">
        <v>4</v>
      </c>
      <c r="S27" s="46">
        <f t="shared" si="5"/>
        <v>68</v>
      </c>
      <c r="T27" s="49">
        <v>0.49199999999999999</v>
      </c>
      <c r="U27" s="46" t="s">
        <v>110</v>
      </c>
      <c r="V27" s="47">
        <v>2.6</v>
      </c>
      <c r="W27" s="55">
        <v>5</v>
      </c>
      <c r="X27" s="46" t="s">
        <v>111</v>
      </c>
      <c r="Y27" s="47">
        <v>24.15</v>
      </c>
      <c r="Z27" s="51">
        <f t="shared" si="1"/>
        <v>0.2</v>
      </c>
      <c r="AA27" s="52">
        <f t="shared" si="2"/>
        <v>0.33333333333333337</v>
      </c>
      <c r="AB27" s="39">
        <v>32.159999999999997</v>
      </c>
      <c r="AC27" s="39">
        <v>26.72</v>
      </c>
      <c r="AD27" s="46" t="s">
        <v>74</v>
      </c>
      <c r="AE27" s="46">
        <v>0.1</v>
      </c>
      <c r="AF27" s="46">
        <v>0.1</v>
      </c>
      <c r="AG27" s="46" t="s">
        <v>75</v>
      </c>
      <c r="AH27" s="46">
        <v>0.18</v>
      </c>
      <c r="AI27" s="46">
        <v>0.18</v>
      </c>
      <c r="AJ27" s="46" t="s">
        <v>76</v>
      </c>
      <c r="AK27" s="46">
        <v>0.37</v>
      </c>
      <c r="AL27" s="46">
        <v>0.26</v>
      </c>
      <c r="AM27" s="46" t="s">
        <v>99</v>
      </c>
      <c r="AN27"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27" s="46">
        <v>0.28000000000000003</v>
      </c>
      <c r="AP27" s="46">
        <v>0.2</v>
      </c>
      <c r="AQ27" s="53">
        <v>1.96</v>
      </c>
      <c r="AR27" s="46">
        <v>8</v>
      </c>
      <c r="AS27" s="46" t="s">
        <v>95</v>
      </c>
      <c r="AU27" s="46" t="s">
        <v>99</v>
      </c>
      <c r="AV27"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27" s="46" t="s">
        <v>33</v>
      </c>
    </row>
    <row r="28" spans="1:49" x14ac:dyDescent="0.3">
      <c r="A28" s="46" t="s">
        <v>108</v>
      </c>
      <c r="B28" s="46" t="s">
        <v>68</v>
      </c>
      <c r="C28" s="46" t="s">
        <v>109</v>
      </c>
      <c r="D28" s="46" t="s">
        <v>2</v>
      </c>
      <c r="E28" s="46" t="s">
        <v>80</v>
      </c>
      <c r="F28" s="46" t="s">
        <v>70</v>
      </c>
      <c r="G28" s="46">
        <v>10</v>
      </c>
      <c r="H28" s="46">
        <v>376</v>
      </c>
      <c r="I28" s="46">
        <v>8.9</v>
      </c>
      <c r="J28" s="46">
        <v>25000</v>
      </c>
      <c r="K28" s="46">
        <v>4.2300000000000004</v>
      </c>
      <c r="L28" s="46">
        <v>0.25</v>
      </c>
      <c r="M28" s="47">
        <v>11.3</v>
      </c>
      <c r="N28" s="46" t="s">
        <v>71</v>
      </c>
      <c r="O28" s="46" t="s">
        <v>72</v>
      </c>
      <c r="P28" s="46" t="s">
        <v>73</v>
      </c>
      <c r="Q28" s="46">
        <v>17</v>
      </c>
      <c r="R28" s="54">
        <v>4</v>
      </c>
      <c r="S28" s="46">
        <f t="shared" si="5"/>
        <v>68</v>
      </c>
      <c r="T28" s="49">
        <v>0.57199999999999995</v>
      </c>
      <c r="U28" s="46" t="s">
        <v>110</v>
      </c>
      <c r="V28" s="47">
        <v>2.6</v>
      </c>
      <c r="W28" s="55">
        <v>5</v>
      </c>
      <c r="X28" s="46" t="s">
        <v>111</v>
      </c>
      <c r="Y28" s="47">
        <v>24.15</v>
      </c>
      <c r="Z28" s="51">
        <f t="shared" si="1"/>
        <v>0.2</v>
      </c>
      <c r="AA28" s="52">
        <f t="shared" si="2"/>
        <v>0.33333333333333337</v>
      </c>
      <c r="AB28" s="39">
        <v>32.159999999999997</v>
      </c>
      <c r="AC28" s="39">
        <v>26.72</v>
      </c>
      <c r="AD28" s="46" t="s">
        <v>74</v>
      </c>
      <c r="AE28" s="46">
        <v>0.1</v>
      </c>
      <c r="AF28" s="46">
        <v>0.1</v>
      </c>
      <c r="AG28" s="46" t="s">
        <v>75</v>
      </c>
      <c r="AH28" s="46">
        <v>0.18</v>
      </c>
      <c r="AI28" s="46">
        <v>0.18</v>
      </c>
      <c r="AJ28" s="46" t="s">
        <v>76</v>
      </c>
      <c r="AK28" s="46">
        <v>0.37</v>
      </c>
      <c r="AL28" s="46">
        <v>0.26</v>
      </c>
      <c r="AM28" s="46" t="s">
        <v>100</v>
      </c>
      <c r="AN28"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28" s="46">
        <v>0.28000000000000003</v>
      </c>
      <c r="AP28" s="46">
        <v>0.2</v>
      </c>
      <c r="AQ28" s="53" t="s">
        <v>33</v>
      </c>
      <c r="AR28" s="46">
        <v>8</v>
      </c>
      <c r="AS28" s="46" t="s">
        <v>95</v>
      </c>
      <c r="AU28" s="46" t="s">
        <v>100</v>
      </c>
      <c r="AV28"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28" s="46" t="s">
        <v>33</v>
      </c>
    </row>
    <row r="29" spans="1:49" x14ac:dyDescent="0.3">
      <c r="A29" s="46" t="s">
        <v>108</v>
      </c>
      <c r="B29" s="46" t="s">
        <v>68</v>
      </c>
      <c r="C29" s="46" t="s">
        <v>109</v>
      </c>
      <c r="D29" s="46" t="s">
        <v>2</v>
      </c>
      <c r="E29" s="46" t="s">
        <v>80</v>
      </c>
      <c r="F29" s="46" t="s">
        <v>70</v>
      </c>
      <c r="G29" s="46">
        <v>10</v>
      </c>
      <c r="H29" s="46">
        <v>376</v>
      </c>
      <c r="I29" s="46">
        <v>8.9</v>
      </c>
      <c r="J29" s="46">
        <v>25000</v>
      </c>
      <c r="K29" s="46">
        <v>4.2300000000000004</v>
      </c>
      <c r="L29" s="46">
        <v>0.25</v>
      </c>
      <c r="M29" s="47">
        <v>11.3</v>
      </c>
      <c r="N29" s="46" t="s">
        <v>77</v>
      </c>
      <c r="O29" s="46" t="s">
        <v>78</v>
      </c>
      <c r="P29" s="46" t="s">
        <v>79</v>
      </c>
      <c r="Q29" s="46">
        <v>17</v>
      </c>
      <c r="R29" s="54">
        <v>4</v>
      </c>
      <c r="S29" s="46">
        <f t="shared" si="5"/>
        <v>68</v>
      </c>
      <c r="T29" s="49">
        <v>0.49199999999999999</v>
      </c>
      <c r="U29" s="46" t="s">
        <v>110</v>
      </c>
      <c r="V29" s="47">
        <v>2.6</v>
      </c>
      <c r="W29" s="55">
        <v>5</v>
      </c>
      <c r="X29" s="46" t="s">
        <v>111</v>
      </c>
      <c r="Y29" s="47">
        <v>24.15</v>
      </c>
      <c r="Z29" s="51">
        <f t="shared" si="1"/>
        <v>0.2</v>
      </c>
      <c r="AA29" s="52">
        <f t="shared" si="2"/>
        <v>0.33333333333333337</v>
      </c>
      <c r="AB29" s="39">
        <v>32.159999999999997</v>
      </c>
      <c r="AC29" s="39">
        <v>26.72</v>
      </c>
      <c r="AD29" s="46" t="s">
        <v>74</v>
      </c>
      <c r="AE29" s="46">
        <v>0.1</v>
      </c>
      <c r="AF29" s="46">
        <v>0.1</v>
      </c>
      <c r="AG29" s="46" t="s">
        <v>75</v>
      </c>
      <c r="AH29" s="46">
        <v>0.18</v>
      </c>
      <c r="AI29" s="46">
        <v>0.18</v>
      </c>
      <c r="AJ29" s="46" t="s">
        <v>76</v>
      </c>
      <c r="AK29" s="46">
        <v>0.37</v>
      </c>
      <c r="AL29" s="46">
        <v>0.26</v>
      </c>
      <c r="AM29" s="46" t="s">
        <v>100</v>
      </c>
      <c r="AN29"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29" s="46">
        <v>0.28000000000000003</v>
      </c>
      <c r="AP29" s="46">
        <v>0.2</v>
      </c>
      <c r="AQ29" s="53" t="s">
        <v>33</v>
      </c>
      <c r="AR29" s="46">
        <v>8</v>
      </c>
      <c r="AS29" s="46" t="s">
        <v>95</v>
      </c>
      <c r="AU29" s="46" t="s">
        <v>100</v>
      </c>
      <c r="AV29"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29" s="46" t="s">
        <v>33</v>
      </c>
    </row>
    <row r="30" spans="1:49" x14ac:dyDescent="0.3">
      <c r="A30" s="46" t="s">
        <v>108</v>
      </c>
      <c r="B30" s="46" t="s">
        <v>68</v>
      </c>
      <c r="C30" s="46" t="s">
        <v>109</v>
      </c>
      <c r="D30" s="46" t="s">
        <v>81</v>
      </c>
      <c r="E30" s="46" t="s">
        <v>69</v>
      </c>
      <c r="F30" s="46">
        <v>0</v>
      </c>
      <c r="G30" s="46">
        <v>15</v>
      </c>
      <c r="H30" s="46">
        <v>806</v>
      </c>
      <c r="I30" s="46">
        <v>7.05</v>
      </c>
      <c r="J30" s="46">
        <v>44600</v>
      </c>
      <c r="K30" s="46">
        <v>6.2</v>
      </c>
      <c r="L30" s="46">
        <v>0.31</v>
      </c>
      <c r="M30" s="47">
        <v>18.100000000000001</v>
      </c>
      <c r="N30" s="46" t="s">
        <v>82</v>
      </c>
      <c r="O30" s="46" t="s">
        <v>83</v>
      </c>
      <c r="P30" s="46" t="s">
        <v>73</v>
      </c>
      <c r="Q30" s="46">
        <v>17</v>
      </c>
      <c r="R30" s="54">
        <v>4</v>
      </c>
      <c r="S30" s="46">
        <f t="shared" si="5"/>
        <v>68</v>
      </c>
      <c r="T30" s="49">
        <v>0.60399999999999998</v>
      </c>
      <c r="U30" s="46" t="s">
        <v>110</v>
      </c>
      <c r="V30" s="47">
        <v>2.6</v>
      </c>
      <c r="W30" s="55">
        <v>5</v>
      </c>
      <c r="X30" s="46" t="s">
        <v>111</v>
      </c>
      <c r="Y30" s="47">
        <v>24.15</v>
      </c>
      <c r="Z30" s="51">
        <f t="shared" si="1"/>
        <v>0.2</v>
      </c>
      <c r="AA30" s="52">
        <f t="shared" si="2"/>
        <v>0.33333333333333337</v>
      </c>
      <c r="AB30" s="39">
        <v>32.159999999999997</v>
      </c>
      <c r="AC30" s="39">
        <v>26.72</v>
      </c>
      <c r="AD30" s="46" t="s">
        <v>74</v>
      </c>
      <c r="AE30" s="46">
        <v>0.1</v>
      </c>
      <c r="AF30" s="46">
        <v>0.1</v>
      </c>
      <c r="AG30" s="46" t="s">
        <v>75</v>
      </c>
      <c r="AH30" s="46">
        <v>0.18</v>
      </c>
      <c r="AI30" s="46">
        <v>0.18</v>
      </c>
      <c r="AJ30" s="46" t="s">
        <v>76</v>
      </c>
      <c r="AK30" s="46">
        <v>0.37</v>
      </c>
      <c r="AL30" s="46">
        <v>0.26</v>
      </c>
      <c r="AM30" s="46" t="s">
        <v>99</v>
      </c>
      <c r="AN30"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30" s="46">
        <v>0.28000000000000003</v>
      </c>
      <c r="AP30" s="46">
        <v>0.2</v>
      </c>
      <c r="AQ30" s="53" t="s">
        <v>33</v>
      </c>
      <c r="AR30" s="46">
        <v>8</v>
      </c>
      <c r="AS30" s="46" t="s">
        <v>95</v>
      </c>
      <c r="AU30" s="46" t="s">
        <v>99</v>
      </c>
      <c r="AV30"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30" s="46" t="s">
        <v>116</v>
      </c>
    </row>
    <row r="31" spans="1:49" x14ac:dyDescent="0.3">
      <c r="A31" s="46" t="s">
        <v>108</v>
      </c>
      <c r="B31" s="46" t="s">
        <v>68</v>
      </c>
      <c r="C31" s="46" t="s">
        <v>109</v>
      </c>
      <c r="D31" s="46" t="s">
        <v>81</v>
      </c>
      <c r="E31" s="46" t="s">
        <v>69</v>
      </c>
      <c r="F31" s="46">
        <v>0</v>
      </c>
      <c r="G31" s="46">
        <v>15</v>
      </c>
      <c r="H31" s="46">
        <v>806</v>
      </c>
      <c r="I31" s="46">
        <v>7.05</v>
      </c>
      <c r="J31" s="46">
        <v>44600</v>
      </c>
      <c r="K31" s="46">
        <v>6.2</v>
      </c>
      <c r="L31" s="46">
        <v>0.31</v>
      </c>
      <c r="M31" s="47">
        <v>18.100000000000001</v>
      </c>
      <c r="N31" s="46" t="s">
        <v>84</v>
      </c>
      <c r="O31" s="46" t="s">
        <v>85</v>
      </c>
      <c r="P31" s="46" t="s">
        <v>79</v>
      </c>
      <c r="Q31" s="46">
        <v>17</v>
      </c>
      <c r="R31" s="54">
        <v>4</v>
      </c>
      <c r="S31" s="46">
        <f t="shared" si="5"/>
        <v>68</v>
      </c>
      <c r="T31" s="49">
        <v>0.498</v>
      </c>
      <c r="U31" s="46" t="s">
        <v>110</v>
      </c>
      <c r="V31" s="47">
        <v>2.6</v>
      </c>
      <c r="W31" s="55">
        <v>5</v>
      </c>
      <c r="X31" s="46" t="s">
        <v>111</v>
      </c>
      <c r="Y31" s="47">
        <v>24.15</v>
      </c>
      <c r="Z31" s="51">
        <f t="shared" si="1"/>
        <v>0.2</v>
      </c>
      <c r="AA31" s="52">
        <f>Z31/0.6</f>
        <v>0.33333333333333337</v>
      </c>
      <c r="AB31" s="39">
        <v>32.159999999999997</v>
      </c>
      <c r="AC31" s="39">
        <v>26.72</v>
      </c>
      <c r="AD31" s="46" t="s">
        <v>74</v>
      </c>
      <c r="AE31" s="46">
        <v>0.1</v>
      </c>
      <c r="AF31" s="46">
        <v>0.1</v>
      </c>
      <c r="AG31" s="46" t="s">
        <v>75</v>
      </c>
      <c r="AH31" s="46">
        <v>0.18</v>
      </c>
      <c r="AI31" s="46">
        <v>0.18</v>
      </c>
      <c r="AJ31" s="46" t="s">
        <v>76</v>
      </c>
      <c r="AK31" s="46">
        <v>0.37</v>
      </c>
      <c r="AL31" s="46">
        <v>0.26</v>
      </c>
      <c r="AM31" s="46" t="s">
        <v>99</v>
      </c>
      <c r="AN31"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 </v>
      </c>
      <c r="AO31" s="46">
        <v>0.28000000000000003</v>
      </c>
      <c r="AP31" s="46">
        <v>0.2</v>
      </c>
      <c r="AQ31" s="53" t="s">
        <v>33</v>
      </c>
      <c r="AR31" s="46">
        <v>8</v>
      </c>
      <c r="AS31" s="46" t="s">
        <v>95</v>
      </c>
      <c r="AU31" s="46" t="s">
        <v>99</v>
      </c>
      <c r="AV31"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c r="AW31" s="46" t="s">
        <v>116</v>
      </c>
    </row>
    <row r="32" spans="1:49" x14ac:dyDescent="0.3">
      <c r="A32" s="46" t="s">
        <v>108</v>
      </c>
      <c r="B32" s="46" t="s">
        <v>68</v>
      </c>
      <c r="C32" s="46" t="s">
        <v>109</v>
      </c>
      <c r="D32" s="46" t="s">
        <v>86</v>
      </c>
      <c r="E32" s="46" t="s">
        <v>80</v>
      </c>
      <c r="F32" s="46">
        <v>0</v>
      </c>
      <c r="G32" s="46">
        <v>10</v>
      </c>
      <c r="H32" s="46">
        <v>806</v>
      </c>
      <c r="I32" s="46">
        <v>7.05</v>
      </c>
      <c r="J32" s="46">
        <v>44600</v>
      </c>
      <c r="K32" s="46">
        <v>6.2</v>
      </c>
      <c r="L32" s="46">
        <v>0.31</v>
      </c>
      <c r="M32" s="47">
        <v>13.6</v>
      </c>
      <c r="N32" s="46" t="s">
        <v>82</v>
      </c>
      <c r="O32" s="46" t="s">
        <v>83</v>
      </c>
      <c r="P32" s="46" t="s">
        <v>73</v>
      </c>
      <c r="Q32" s="46">
        <v>17</v>
      </c>
      <c r="R32" s="54">
        <v>4</v>
      </c>
      <c r="S32" s="46">
        <f t="shared" si="5"/>
        <v>68</v>
      </c>
      <c r="T32" s="49">
        <v>0.60399999999999998</v>
      </c>
      <c r="U32" s="46" t="s">
        <v>110</v>
      </c>
      <c r="V32" s="47">
        <v>2.6</v>
      </c>
      <c r="W32" s="55">
        <v>5</v>
      </c>
      <c r="X32" s="46" t="s">
        <v>111</v>
      </c>
      <c r="Y32" s="47">
        <v>24.15</v>
      </c>
      <c r="Z32" s="51">
        <f t="shared" si="1"/>
        <v>0.2</v>
      </c>
      <c r="AA32" s="52">
        <f t="shared" si="2"/>
        <v>0.33333333333333337</v>
      </c>
      <c r="AB32" s="39">
        <v>32.159999999999997</v>
      </c>
      <c r="AC32" s="39">
        <v>26.72</v>
      </c>
      <c r="AD32" s="46" t="s">
        <v>74</v>
      </c>
      <c r="AE32" s="46">
        <v>0.1</v>
      </c>
      <c r="AF32" s="46">
        <v>0.1</v>
      </c>
      <c r="AG32" s="46" t="s">
        <v>75</v>
      </c>
      <c r="AH32" s="46">
        <v>0.18</v>
      </c>
      <c r="AI32" s="46">
        <v>0.18</v>
      </c>
      <c r="AJ32" s="46" t="s">
        <v>76</v>
      </c>
      <c r="AK32" s="46">
        <v>0.37</v>
      </c>
      <c r="AL32" s="46">
        <v>0.26</v>
      </c>
      <c r="AM32" s="46" t="s">
        <v>100</v>
      </c>
      <c r="AN32"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32" s="46">
        <v>0.28000000000000003</v>
      </c>
      <c r="AP32" s="46">
        <v>0.2</v>
      </c>
      <c r="AQ32" s="53">
        <v>1.96</v>
      </c>
      <c r="AR32" s="46">
        <v>8</v>
      </c>
      <c r="AS32" s="46" t="s">
        <v>95</v>
      </c>
      <c r="AU32" s="46" t="s">
        <v>100</v>
      </c>
      <c r="AV32"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32" s="46" t="s">
        <v>116</v>
      </c>
    </row>
    <row r="33" spans="1:49" x14ac:dyDescent="0.3">
      <c r="A33" s="46" t="s">
        <v>108</v>
      </c>
      <c r="B33" s="46" t="s">
        <v>68</v>
      </c>
      <c r="C33" s="46" t="s">
        <v>109</v>
      </c>
      <c r="D33" s="46" t="s">
        <v>86</v>
      </c>
      <c r="E33" s="46" t="s">
        <v>80</v>
      </c>
      <c r="F33" s="46">
        <v>0</v>
      </c>
      <c r="G33" s="46">
        <v>10</v>
      </c>
      <c r="H33" s="46">
        <v>806</v>
      </c>
      <c r="I33" s="46">
        <v>7.05</v>
      </c>
      <c r="J33" s="46">
        <v>44600</v>
      </c>
      <c r="K33" s="46">
        <v>6.2</v>
      </c>
      <c r="L33" s="46">
        <v>0.31</v>
      </c>
      <c r="M33" s="47">
        <v>13.6</v>
      </c>
      <c r="N33" s="46" t="s">
        <v>84</v>
      </c>
      <c r="O33" s="46" t="s">
        <v>85</v>
      </c>
      <c r="P33" s="46" t="s">
        <v>79</v>
      </c>
      <c r="Q33" s="46">
        <v>17</v>
      </c>
      <c r="R33" s="54">
        <v>4</v>
      </c>
      <c r="S33" s="46">
        <f t="shared" si="5"/>
        <v>68</v>
      </c>
      <c r="T33" s="49">
        <v>0.498</v>
      </c>
      <c r="U33" s="46" t="s">
        <v>110</v>
      </c>
      <c r="V33" s="47">
        <v>2.6</v>
      </c>
      <c r="W33" s="55">
        <v>5</v>
      </c>
      <c r="X33" s="46" t="s">
        <v>111</v>
      </c>
      <c r="Y33" s="47">
        <v>24.15</v>
      </c>
      <c r="Z33" s="51">
        <f t="shared" si="1"/>
        <v>0.2</v>
      </c>
      <c r="AA33" s="52">
        <f t="shared" si="2"/>
        <v>0.33333333333333337</v>
      </c>
      <c r="AB33" s="39">
        <v>32.159999999999997</v>
      </c>
      <c r="AC33" s="39">
        <v>26.72</v>
      </c>
      <c r="AD33" s="46" t="s">
        <v>74</v>
      </c>
      <c r="AE33" s="46">
        <v>0.1</v>
      </c>
      <c r="AF33" s="46">
        <v>0.1</v>
      </c>
      <c r="AG33" s="46" t="s">
        <v>75</v>
      </c>
      <c r="AH33" s="46">
        <v>0.18</v>
      </c>
      <c r="AI33" s="46">
        <v>0.18</v>
      </c>
      <c r="AJ33" s="46" t="s">
        <v>76</v>
      </c>
      <c r="AK33" s="46">
        <v>0.37</v>
      </c>
      <c r="AL33" s="46">
        <v>0.26</v>
      </c>
      <c r="AM33" s="46" t="s">
        <v>100</v>
      </c>
      <c r="AN33" s="1" t="str">
        <f t="shared" si="3"/>
        <v xml:space="preserve">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 </v>
      </c>
      <c r="AO33" s="46">
        <v>0.28000000000000003</v>
      </c>
      <c r="AP33" s="46">
        <v>0.2</v>
      </c>
      <c r="AQ33" s="53">
        <v>1.96</v>
      </c>
      <c r="AR33" s="46">
        <v>8</v>
      </c>
      <c r="AS33" s="46" t="s">
        <v>95</v>
      </c>
      <c r="AU33" s="46" t="s">
        <v>100</v>
      </c>
      <c r="AV33" s="46" t="str">
        <f t="shared" si="4"/>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c r="AW33" s="46" t="s">
        <v>116</v>
      </c>
    </row>
    <row r="34" spans="1:49" x14ac:dyDescent="0.3">
      <c r="A34" s="46" t="s">
        <v>108</v>
      </c>
      <c r="B34" s="46" t="s">
        <v>87</v>
      </c>
      <c r="D34" s="46" t="s">
        <v>1</v>
      </c>
      <c r="E34" s="46" t="s">
        <v>69</v>
      </c>
      <c r="F34" s="46" t="s">
        <v>70</v>
      </c>
      <c r="G34" s="46">
        <v>15</v>
      </c>
      <c r="H34" s="46">
        <v>376</v>
      </c>
      <c r="I34" s="46">
        <v>8.9</v>
      </c>
      <c r="J34" s="46">
        <v>25000</v>
      </c>
      <c r="K34" s="46">
        <v>4.2300000000000004</v>
      </c>
      <c r="L34" s="46">
        <v>0.25</v>
      </c>
      <c r="M34" s="47">
        <v>15.1</v>
      </c>
      <c r="N34" s="46" t="s">
        <v>71</v>
      </c>
      <c r="O34" s="46" t="s">
        <v>72</v>
      </c>
      <c r="P34" s="46" t="s">
        <v>73</v>
      </c>
      <c r="Q34" s="46">
        <v>17</v>
      </c>
      <c r="R34" s="48">
        <v>3</v>
      </c>
      <c r="S34" s="46">
        <f>Q34*R34</f>
        <v>51</v>
      </c>
      <c r="T34" s="49">
        <v>0.57199999999999995</v>
      </c>
      <c r="U34" s="46" t="s">
        <v>110</v>
      </c>
      <c r="V34" s="47">
        <v>2.6</v>
      </c>
      <c r="W34" s="50">
        <v>4</v>
      </c>
      <c r="X34" s="46" t="s">
        <v>111</v>
      </c>
      <c r="Y34" s="47">
        <v>24.15</v>
      </c>
      <c r="Z34" s="51">
        <f t="shared" si="1"/>
        <v>0.16</v>
      </c>
      <c r="AA34" s="52">
        <f t="shared" si="2"/>
        <v>0.26666666666666666</v>
      </c>
      <c r="AB34" s="39">
        <v>32.159999999999997</v>
      </c>
      <c r="AC34" s="39">
        <v>26.72</v>
      </c>
      <c r="AG34" s="46" t="s">
        <v>75</v>
      </c>
      <c r="AH34" s="46">
        <v>0.2</v>
      </c>
      <c r="AI34" s="46">
        <v>0.15</v>
      </c>
      <c r="AJ34" s="46" t="s">
        <v>88</v>
      </c>
      <c r="AK34" s="46">
        <v>0.3</v>
      </c>
      <c r="AL34" s="46">
        <v>0.25</v>
      </c>
      <c r="AM34" s="46" t="s">
        <v>99</v>
      </c>
      <c r="AN34" s="65" t="s">
        <v>120</v>
      </c>
      <c r="AO34" s="46">
        <v>0.28000000000000003</v>
      </c>
      <c r="AP34" s="46">
        <v>0.2</v>
      </c>
      <c r="AQ34" s="53">
        <v>1.96</v>
      </c>
      <c r="AR34" s="46">
        <v>8</v>
      </c>
      <c r="AS34" s="46" t="s">
        <v>95</v>
      </c>
      <c r="AU34" s="46" t="s">
        <v>99</v>
      </c>
      <c r="AV34" s="46" t="s">
        <v>121</v>
      </c>
      <c r="AW34" s="46" t="s">
        <v>33</v>
      </c>
    </row>
    <row r="35" spans="1:49" x14ac:dyDescent="0.3">
      <c r="A35" s="46" t="s">
        <v>108</v>
      </c>
      <c r="B35" s="46" t="s">
        <v>87</v>
      </c>
      <c r="D35" s="46" t="s">
        <v>1</v>
      </c>
      <c r="E35" s="46" t="s">
        <v>69</v>
      </c>
      <c r="F35" s="46" t="s">
        <v>70</v>
      </c>
      <c r="G35" s="46">
        <v>15</v>
      </c>
      <c r="H35" s="46">
        <v>376</v>
      </c>
      <c r="I35" s="46">
        <v>8.9</v>
      </c>
      <c r="J35" s="46">
        <v>25000</v>
      </c>
      <c r="K35" s="46">
        <v>4.2300000000000004</v>
      </c>
      <c r="L35" s="46">
        <v>0.25</v>
      </c>
      <c r="M35" s="47">
        <v>15.1</v>
      </c>
      <c r="N35" s="46" t="s">
        <v>77</v>
      </c>
      <c r="O35" s="46" t="s">
        <v>78</v>
      </c>
      <c r="P35" s="46" t="s">
        <v>79</v>
      </c>
      <c r="Q35" s="46">
        <v>17</v>
      </c>
      <c r="R35" s="48">
        <v>3</v>
      </c>
      <c r="S35" s="46">
        <f t="shared" ref="S35:S49" si="6">Q35*R35</f>
        <v>51</v>
      </c>
      <c r="T35" s="49">
        <v>0.49199999999999999</v>
      </c>
      <c r="U35" s="46" t="s">
        <v>110</v>
      </c>
      <c r="V35" s="47">
        <v>2.6</v>
      </c>
      <c r="W35" s="50">
        <v>4</v>
      </c>
      <c r="X35" s="46" t="s">
        <v>111</v>
      </c>
      <c r="Y35" s="47">
        <v>24.15</v>
      </c>
      <c r="Z35" s="51">
        <f t="shared" si="1"/>
        <v>0.16</v>
      </c>
      <c r="AA35" s="52">
        <f t="shared" si="2"/>
        <v>0.26666666666666666</v>
      </c>
      <c r="AB35" s="39">
        <v>32.159999999999997</v>
      </c>
      <c r="AC35" s="39">
        <v>26.72</v>
      </c>
      <c r="AG35" s="46" t="s">
        <v>75</v>
      </c>
      <c r="AH35" s="46">
        <v>0.2</v>
      </c>
      <c r="AI35" s="46">
        <v>0.15</v>
      </c>
      <c r="AJ35" s="46" t="s">
        <v>88</v>
      </c>
      <c r="AK35" s="46">
        <v>0.3</v>
      </c>
      <c r="AL35" s="46">
        <v>0.25</v>
      </c>
      <c r="AM35" s="46" t="s">
        <v>99</v>
      </c>
      <c r="AN35" s="65" t="s">
        <v>112</v>
      </c>
      <c r="AO35" s="46">
        <v>0.28000000000000003</v>
      </c>
      <c r="AP35" s="46">
        <v>0.2</v>
      </c>
      <c r="AQ35" s="53">
        <v>1.96</v>
      </c>
      <c r="AR35" s="46">
        <v>8</v>
      </c>
      <c r="AS35" s="46" t="s">
        <v>95</v>
      </c>
      <c r="AU35" s="46" t="s">
        <v>99</v>
      </c>
      <c r="AV35" s="46" t="s">
        <v>121</v>
      </c>
      <c r="AW35" s="46" t="s">
        <v>33</v>
      </c>
    </row>
    <row r="36" spans="1:49" x14ac:dyDescent="0.3">
      <c r="A36" s="46" t="s">
        <v>108</v>
      </c>
      <c r="B36" s="46" t="s">
        <v>87</v>
      </c>
      <c r="D36" s="46" t="s">
        <v>2</v>
      </c>
      <c r="E36" s="46" t="s">
        <v>80</v>
      </c>
      <c r="F36" s="46" t="s">
        <v>70</v>
      </c>
      <c r="G36" s="46">
        <v>10</v>
      </c>
      <c r="H36" s="46">
        <v>376</v>
      </c>
      <c r="I36" s="46">
        <v>8.9</v>
      </c>
      <c r="J36" s="46">
        <v>25000</v>
      </c>
      <c r="K36" s="46">
        <v>4.2300000000000004</v>
      </c>
      <c r="L36" s="46">
        <v>0.25</v>
      </c>
      <c r="M36" s="47">
        <v>11.3</v>
      </c>
      <c r="N36" s="46" t="s">
        <v>71</v>
      </c>
      <c r="O36" s="46" t="s">
        <v>72</v>
      </c>
      <c r="P36" s="46" t="s">
        <v>73</v>
      </c>
      <c r="Q36" s="46">
        <v>17</v>
      </c>
      <c r="R36" s="48">
        <v>3</v>
      </c>
      <c r="S36" s="46">
        <f t="shared" si="6"/>
        <v>51</v>
      </c>
      <c r="T36" s="49">
        <v>0.57199999999999995</v>
      </c>
      <c r="U36" s="46" t="s">
        <v>110</v>
      </c>
      <c r="V36" s="47">
        <v>2.6</v>
      </c>
      <c r="W36" s="50">
        <v>4</v>
      </c>
      <c r="X36" s="46" t="s">
        <v>111</v>
      </c>
      <c r="Y36" s="47">
        <v>24.15</v>
      </c>
      <c r="Z36" s="51">
        <f t="shared" si="1"/>
        <v>0.16</v>
      </c>
      <c r="AA36" s="52">
        <f t="shared" si="2"/>
        <v>0.26666666666666666</v>
      </c>
      <c r="AB36" s="39">
        <v>32.159999999999997</v>
      </c>
      <c r="AC36" s="39">
        <v>26.72</v>
      </c>
      <c r="AG36" s="46" t="s">
        <v>75</v>
      </c>
      <c r="AH36" s="46">
        <v>0.2</v>
      </c>
      <c r="AI36" s="46">
        <v>0.15</v>
      </c>
      <c r="AJ36" s="46" t="s">
        <v>88</v>
      </c>
      <c r="AK36" s="46">
        <v>0.3</v>
      </c>
      <c r="AL36" s="46">
        <v>0.25</v>
      </c>
      <c r="AM36" s="46" t="s">
        <v>100</v>
      </c>
      <c r="AN36" s="65" t="s">
        <v>112</v>
      </c>
      <c r="AO36" s="46">
        <v>0.28000000000000003</v>
      </c>
      <c r="AP36" s="46">
        <v>0.2</v>
      </c>
      <c r="AQ36" s="53" t="s">
        <v>33</v>
      </c>
      <c r="AR36" s="46">
        <v>8</v>
      </c>
      <c r="AS36" s="46" t="s">
        <v>95</v>
      </c>
      <c r="AU36" s="46" t="s">
        <v>100</v>
      </c>
      <c r="AV36" s="46" t="s">
        <v>121</v>
      </c>
      <c r="AW36" s="46" t="s">
        <v>33</v>
      </c>
    </row>
    <row r="37" spans="1:49" x14ac:dyDescent="0.3">
      <c r="A37" s="46" t="s">
        <v>108</v>
      </c>
      <c r="B37" s="46" t="s">
        <v>87</v>
      </c>
      <c r="D37" s="46" t="s">
        <v>2</v>
      </c>
      <c r="E37" s="46" t="s">
        <v>80</v>
      </c>
      <c r="F37" s="46" t="s">
        <v>70</v>
      </c>
      <c r="G37" s="46">
        <v>10</v>
      </c>
      <c r="H37" s="46">
        <v>376</v>
      </c>
      <c r="I37" s="46">
        <v>8.9</v>
      </c>
      <c r="J37" s="46">
        <v>25000</v>
      </c>
      <c r="K37" s="46">
        <v>4.2300000000000004</v>
      </c>
      <c r="L37" s="46">
        <v>0.25</v>
      </c>
      <c r="M37" s="47">
        <v>11.3</v>
      </c>
      <c r="N37" s="46" t="s">
        <v>77</v>
      </c>
      <c r="O37" s="46" t="s">
        <v>78</v>
      </c>
      <c r="P37" s="46" t="s">
        <v>79</v>
      </c>
      <c r="Q37" s="46">
        <v>17</v>
      </c>
      <c r="R37" s="48">
        <v>3</v>
      </c>
      <c r="S37" s="46">
        <f t="shared" si="6"/>
        <v>51</v>
      </c>
      <c r="T37" s="49">
        <v>0.49199999999999999</v>
      </c>
      <c r="U37" s="46" t="s">
        <v>110</v>
      </c>
      <c r="V37" s="47">
        <v>2.6</v>
      </c>
      <c r="W37" s="50">
        <v>4</v>
      </c>
      <c r="X37" s="46" t="s">
        <v>111</v>
      </c>
      <c r="Y37" s="47">
        <v>24.15</v>
      </c>
      <c r="Z37" s="51">
        <f t="shared" si="1"/>
        <v>0.16</v>
      </c>
      <c r="AA37" s="52">
        <f t="shared" si="2"/>
        <v>0.26666666666666666</v>
      </c>
      <c r="AB37" s="39">
        <v>32.159999999999997</v>
      </c>
      <c r="AC37" s="39">
        <v>26.72</v>
      </c>
      <c r="AG37" s="46" t="s">
        <v>75</v>
      </c>
      <c r="AH37" s="46">
        <v>0.2</v>
      </c>
      <c r="AI37" s="46">
        <v>0.15</v>
      </c>
      <c r="AJ37" s="46" t="s">
        <v>88</v>
      </c>
      <c r="AK37" s="46">
        <v>0.3</v>
      </c>
      <c r="AL37" s="46">
        <v>0.25</v>
      </c>
      <c r="AM37" s="46" t="s">
        <v>100</v>
      </c>
      <c r="AN37" s="65" t="s">
        <v>112</v>
      </c>
      <c r="AO37" s="46">
        <v>0.28000000000000003</v>
      </c>
      <c r="AP37" s="46">
        <v>0.2</v>
      </c>
      <c r="AQ37" s="53" t="s">
        <v>33</v>
      </c>
      <c r="AR37" s="46">
        <v>8</v>
      </c>
      <c r="AS37" s="46" t="s">
        <v>95</v>
      </c>
      <c r="AU37" s="46" t="s">
        <v>100</v>
      </c>
      <c r="AV37" s="46" t="s">
        <v>121</v>
      </c>
      <c r="AW37" s="46" t="s">
        <v>33</v>
      </c>
    </row>
    <row r="38" spans="1:49" x14ac:dyDescent="0.3">
      <c r="A38" s="46" t="s">
        <v>108</v>
      </c>
      <c r="B38" s="46" t="s">
        <v>87</v>
      </c>
      <c r="D38" s="46" t="s">
        <v>81</v>
      </c>
      <c r="E38" s="46" t="s">
        <v>69</v>
      </c>
      <c r="F38" s="46">
        <v>0</v>
      </c>
      <c r="G38" s="46">
        <v>15</v>
      </c>
      <c r="H38" s="46">
        <v>806</v>
      </c>
      <c r="I38" s="46">
        <v>7.05</v>
      </c>
      <c r="J38" s="46">
        <v>44600</v>
      </c>
      <c r="K38" s="46">
        <v>6.2</v>
      </c>
      <c r="L38" s="46">
        <v>0.31</v>
      </c>
      <c r="M38" s="47">
        <v>18.100000000000001</v>
      </c>
      <c r="N38" s="46" t="s">
        <v>82</v>
      </c>
      <c r="O38" s="46" t="s">
        <v>83</v>
      </c>
      <c r="P38" s="46" t="s">
        <v>73</v>
      </c>
      <c r="Q38" s="46">
        <v>17</v>
      </c>
      <c r="R38" s="48">
        <v>3</v>
      </c>
      <c r="S38" s="46">
        <f t="shared" si="6"/>
        <v>51</v>
      </c>
      <c r="T38" s="49">
        <v>0.60399999999999998</v>
      </c>
      <c r="U38" s="46" t="s">
        <v>110</v>
      </c>
      <c r="V38" s="47">
        <v>2.6</v>
      </c>
      <c r="W38" s="50">
        <v>4</v>
      </c>
      <c r="X38" s="46" t="s">
        <v>111</v>
      </c>
      <c r="Y38" s="47">
        <v>24.15</v>
      </c>
      <c r="Z38" s="51">
        <f t="shared" si="1"/>
        <v>0.16</v>
      </c>
      <c r="AA38" s="52">
        <f t="shared" si="2"/>
        <v>0.26666666666666666</v>
      </c>
      <c r="AB38" s="39">
        <v>32.159999999999997</v>
      </c>
      <c r="AC38" s="39">
        <v>26.72</v>
      </c>
      <c r="AG38" s="46" t="s">
        <v>75</v>
      </c>
      <c r="AH38" s="46">
        <v>0.2</v>
      </c>
      <c r="AI38" s="46">
        <v>0.15</v>
      </c>
      <c r="AJ38" s="46" t="s">
        <v>88</v>
      </c>
      <c r="AK38" s="46">
        <v>0.3</v>
      </c>
      <c r="AL38" s="46">
        <v>0.25</v>
      </c>
      <c r="AM38" s="46" t="s">
        <v>99</v>
      </c>
      <c r="AN38" s="65" t="s">
        <v>112</v>
      </c>
      <c r="AO38" s="46">
        <v>0.28000000000000003</v>
      </c>
      <c r="AP38" s="46">
        <v>0.2</v>
      </c>
      <c r="AQ38" s="53" t="s">
        <v>33</v>
      </c>
      <c r="AR38" s="46">
        <v>8</v>
      </c>
      <c r="AS38" s="46" t="s">
        <v>95</v>
      </c>
      <c r="AU38" s="46" t="s">
        <v>99</v>
      </c>
      <c r="AV38" s="46" t="s">
        <v>121</v>
      </c>
      <c r="AW38" s="46" t="s">
        <v>116</v>
      </c>
    </row>
    <row r="39" spans="1:49" x14ac:dyDescent="0.3">
      <c r="A39" s="46" t="s">
        <v>108</v>
      </c>
      <c r="B39" s="46" t="s">
        <v>87</v>
      </c>
      <c r="D39" s="46" t="s">
        <v>81</v>
      </c>
      <c r="E39" s="46" t="s">
        <v>69</v>
      </c>
      <c r="F39" s="46">
        <v>0</v>
      </c>
      <c r="G39" s="46">
        <v>15</v>
      </c>
      <c r="H39" s="46">
        <v>806</v>
      </c>
      <c r="I39" s="46">
        <v>7.05</v>
      </c>
      <c r="J39" s="46">
        <v>44600</v>
      </c>
      <c r="K39" s="46">
        <v>6.2</v>
      </c>
      <c r="L39" s="46">
        <v>0.31</v>
      </c>
      <c r="M39" s="47">
        <v>18.100000000000001</v>
      </c>
      <c r="N39" s="46" t="s">
        <v>84</v>
      </c>
      <c r="O39" s="46" t="s">
        <v>85</v>
      </c>
      <c r="P39" s="46" t="s">
        <v>79</v>
      </c>
      <c r="Q39" s="46">
        <v>17</v>
      </c>
      <c r="R39" s="48">
        <v>3</v>
      </c>
      <c r="S39" s="46">
        <f t="shared" si="6"/>
        <v>51</v>
      </c>
      <c r="T39" s="49">
        <v>0.498</v>
      </c>
      <c r="U39" s="46" t="s">
        <v>110</v>
      </c>
      <c r="V39" s="47">
        <v>2.6</v>
      </c>
      <c r="W39" s="50">
        <v>4</v>
      </c>
      <c r="X39" s="46" t="s">
        <v>111</v>
      </c>
      <c r="Y39" s="47">
        <v>24.15</v>
      </c>
      <c r="Z39" s="51">
        <f t="shared" si="1"/>
        <v>0.16</v>
      </c>
      <c r="AA39" s="52">
        <f t="shared" si="2"/>
        <v>0.26666666666666666</v>
      </c>
      <c r="AB39" s="39">
        <v>32.159999999999997</v>
      </c>
      <c r="AC39" s="39">
        <v>26.72</v>
      </c>
      <c r="AG39" s="46" t="s">
        <v>75</v>
      </c>
      <c r="AH39" s="46">
        <v>0.2</v>
      </c>
      <c r="AI39" s="46">
        <v>0.15</v>
      </c>
      <c r="AJ39" s="46" t="s">
        <v>88</v>
      </c>
      <c r="AK39" s="46">
        <v>0.3</v>
      </c>
      <c r="AL39" s="46">
        <v>0.25</v>
      </c>
      <c r="AM39" s="46" t="s">
        <v>99</v>
      </c>
      <c r="AN39" s="65" t="s">
        <v>112</v>
      </c>
      <c r="AO39" s="46">
        <v>0.28000000000000003</v>
      </c>
      <c r="AP39" s="46">
        <v>0.2</v>
      </c>
      <c r="AQ39" s="53" t="s">
        <v>33</v>
      </c>
      <c r="AR39" s="46">
        <v>8</v>
      </c>
      <c r="AS39" s="46" t="s">
        <v>95</v>
      </c>
      <c r="AU39" s="46" t="s">
        <v>99</v>
      </c>
      <c r="AV39" s="46" t="s">
        <v>121</v>
      </c>
      <c r="AW39" s="46" t="s">
        <v>116</v>
      </c>
    </row>
    <row r="40" spans="1:49" x14ac:dyDescent="0.3">
      <c r="A40" s="46" t="s">
        <v>108</v>
      </c>
      <c r="B40" s="46" t="s">
        <v>87</v>
      </c>
      <c r="D40" s="46" t="s">
        <v>86</v>
      </c>
      <c r="E40" s="46" t="s">
        <v>80</v>
      </c>
      <c r="F40" s="46">
        <v>0</v>
      </c>
      <c r="G40" s="46">
        <v>10</v>
      </c>
      <c r="H40" s="46">
        <v>806</v>
      </c>
      <c r="I40" s="46">
        <v>7.05</v>
      </c>
      <c r="J40" s="46">
        <v>44600</v>
      </c>
      <c r="K40" s="46">
        <v>6.2</v>
      </c>
      <c r="L40" s="46">
        <v>0.31</v>
      </c>
      <c r="M40" s="47">
        <v>13.6</v>
      </c>
      <c r="N40" s="46" t="s">
        <v>82</v>
      </c>
      <c r="O40" s="46" t="s">
        <v>83</v>
      </c>
      <c r="P40" s="46" t="s">
        <v>73</v>
      </c>
      <c r="Q40" s="46">
        <v>17</v>
      </c>
      <c r="R40" s="48">
        <v>3</v>
      </c>
      <c r="S40" s="46">
        <f t="shared" si="6"/>
        <v>51</v>
      </c>
      <c r="T40" s="49">
        <v>0.60399999999999998</v>
      </c>
      <c r="U40" s="46" t="s">
        <v>110</v>
      </c>
      <c r="V40" s="47">
        <v>2.6</v>
      </c>
      <c r="W40" s="50">
        <v>4</v>
      </c>
      <c r="X40" s="46" t="s">
        <v>111</v>
      </c>
      <c r="Y40" s="47">
        <v>24.15</v>
      </c>
      <c r="Z40" s="51">
        <f t="shared" si="1"/>
        <v>0.16</v>
      </c>
      <c r="AA40" s="52">
        <f t="shared" si="2"/>
        <v>0.26666666666666666</v>
      </c>
      <c r="AB40" s="39">
        <v>32.159999999999997</v>
      </c>
      <c r="AC40" s="39">
        <v>26.72</v>
      </c>
      <c r="AG40" s="46" t="s">
        <v>75</v>
      </c>
      <c r="AH40" s="46">
        <v>0.2</v>
      </c>
      <c r="AI40" s="46">
        <v>0.15</v>
      </c>
      <c r="AJ40" s="46" t="s">
        <v>88</v>
      </c>
      <c r="AK40" s="46">
        <v>0.3</v>
      </c>
      <c r="AL40" s="46">
        <v>0.25</v>
      </c>
      <c r="AM40" s="46" t="s">
        <v>100</v>
      </c>
      <c r="AN40" s="65" t="s">
        <v>112</v>
      </c>
      <c r="AO40" s="46">
        <v>0.28000000000000003</v>
      </c>
      <c r="AP40" s="46">
        <v>0.2</v>
      </c>
      <c r="AQ40" s="53">
        <v>1.96</v>
      </c>
      <c r="AR40" s="46">
        <v>8</v>
      </c>
      <c r="AS40" s="46" t="s">
        <v>95</v>
      </c>
      <c r="AU40" s="46" t="s">
        <v>100</v>
      </c>
      <c r="AV40" s="46" t="s">
        <v>121</v>
      </c>
      <c r="AW40" s="46" t="s">
        <v>116</v>
      </c>
    </row>
    <row r="41" spans="1:49" x14ac:dyDescent="0.3">
      <c r="A41" s="46" t="s">
        <v>108</v>
      </c>
      <c r="B41" s="46" t="s">
        <v>87</v>
      </c>
      <c r="D41" s="46" t="s">
        <v>86</v>
      </c>
      <c r="E41" s="46" t="s">
        <v>80</v>
      </c>
      <c r="F41" s="46">
        <v>0</v>
      </c>
      <c r="G41" s="46">
        <v>10</v>
      </c>
      <c r="H41" s="46">
        <v>806</v>
      </c>
      <c r="I41" s="46">
        <v>7.05</v>
      </c>
      <c r="J41" s="46">
        <v>44600</v>
      </c>
      <c r="K41" s="46">
        <v>6.2</v>
      </c>
      <c r="L41" s="46">
        <v>0.31</v>
      </c>
      <c r="M41" s="47">
        <v>13.6</v>
      </c>
      <c r="N41" s="46" t="s">
        <v>84</v>
      </c>
      <c r="O41" s="46" t="s">
        <v>85</v>
      </c>
      <c r="P41" s="46" t="s">
        <v>79</v>
      </c>
      <c r="Q41" s="46">
        <v>17</v>
      </c>
      <c r="R41" s="48">
        <v>3</v>
      </c>
      <c r="S41" s="46">
        <f t="shared" si="6"/>
        <v>51</v>
      </c>
      <c r="T41" s="49">
        <v>0.498</v>
      </c>
      <c r="U41" s="46" t="s">
        <v>110</v>
      </c>
      <c r="V41" s="47">
        <v>2.6</v>
      </c>
      <c r="W41" s="50">
        <v>4</v>
      </c>
      <c r="X41" s="46" t="s">
        <v>111</v>
      </c>
      <c r="Y41" s="47">
        <v>24.15</v>
      </c>
      <c r="Z41" s="51">
        <f t="shared" si="1"/>
        <v>0.16</v>
      </c>
      <c r="AA41" s="52">
        <f t="shared" si="2"/>
        <v>0.26666666666666666</v>
      </c>
      <c r="AB41" s="39">
        <v>32.159999999999997</v>
      </c>
      <c r="AC41" s="39">
        <v>26.72</v>
      </c>
      <c r="AG41" s="46" t="s">
        <v>75</v>
      </c>
      <c r="AH41" s="46">
        <v>0.2</v>
      </c>
      <c r="AI41" s="46">
        <v>0.15</v>
      </c>
      <c r="AJ41" s="46" t="s">
        <v>88</v>
      </c>
      <c r="AK41" s="46">
        <v>0.3</v>
      </c>
      <c r="AL41" s="46">
        <v>0.25</v>
      </c>
      <c r="AM41" s="46" t="s">
        <v>100</v>
      </c>
      <c r="AN41" s="65" t="s">
        <v>112</v>
      </c>
      <c r="AO41" s="46">
        <v>0.28000000000000003</v>
      </c>
      <c r="AP41" s="46">
        <v>0.2</v>
      </c>
      <c r="AQ41" s="53">
        <v>1.96</v>
      </c>
      <c r="AR41" s="46">
        <v>8</v>
      </c>
      <c r="AS41" s="46" t="s">
        <v>95</v>
      </c>
      <c r="AU41" s="46" t="s">
        <v>100</v>
      </c>
      <c r="AV41" s="46" t="s">
        <v>121</v>
      </c>
      <c r="AW41" s="46" t="s">
        <v>116</v>
      </c>
    </row>
    <row r="42" spans="1:49" x14ac:dyDescent="0.3">
      <c r="A42" s="46" t="s">
        <v>108</v>
      </c>
      <c r="B42" s="46" t="s">
        <v>87</v>
      </c>
      <c r="D42" s="46" t="s">
        <v>1</v>
      </c>
      <c r="E42" s="46" t="s">
        <v>69</v>
      </c>
      <c r="F42" s="46" t="s">
        <v>70</v>
      </c>
      <c r="G42" s="46">
        <v>15</v>
      </c>
      <c r="H42" s="46">
        <v>376</v>
      </c>
      <c r="I42" s="46">
        <v>8.9</v>
      </c>
      <c r="J42" s="46">
        <v>25000</v>
      </c>
      <c r="K42" s="46">
        <v>4.2300000000000004</v>
      </c>
      <c r="L42" s="46">
        <v>0.25</v>
      </c>
      <c r="M42" s="47">
        <v>15.1</v>
      </c>
      <c r="N42" s="46" t="s">
        <v>71</v>
      </c>
      <c r="O42" s="46" t="s">
        <v>72</v>
      </c>
      <c r="P42" s="46" t="s">
        <v>73</v>
      </c>
      <c r="Q42" s="46">
        <v>17</v>
      </c>
      <c r="R42" s="54">
        <v>4</v>
      </c>
      <c r="S42" s="46">
        <f t="shared" si="6"/>
        <v>68</v>
      </c>
      <c r="T42" s="49">
        <v>0.57199999999999995</v>
      </c>
      <c r="U42" s="46" t="s">
        <v>110</v>
      </c>
      <c r="V42" s="47">
        <v>2.6</v>
      </c>
      <c r="W42" s="50">
        <v>4</v>
      </c>
      <c r="X42" s="46" t="s">
        <v>111</v>
      </c>
      <c r="Y42" s="47">
        <v>24.15</v>
      </c>
      <c r="Z42" s="51">
        <f t="shared" si="1"/>
        <v>0.16</v>
      </c>
      <c r="AA42" s="52">
        <f t="shared" si="2"/>
        <v>0.26666666666666666</v>
      </c>
      <c r="AB42" s="39">
        <v>32.159999999999997</v>
      </c>
      <c r="AC42" s="39">
        <v>26.72</v>
      </c>
      <c r="AG42" s="46" t="s">
        <v>75</v>
      </c>
      <c r="AH42" s="46">
        <v>0.2</v>
      </c>
      <c r="AI42" s="46">
        <v>0.15</v>
      </c>
      <c r="AJ42" s="46" t="s">
        <v>88</v>
      </c>
      <c r="AK42" s="46">
        <v>0.4</v>
      </c>
      <c r="AL42" s="46">
        <v>0.33</v>
      </c>
      <c r="AM42" s="46" t="s">
        <v>99</v>
      </c>
      <c r="AN42" s="65" t="s">
        <v>112</v>
      </c>
      <c r="AO42" s="46">
        <v>0.28000000000000003</v>
      </c>
      <c r="AP42" s="46">
        <v>0.2</v>
      </c>
      <c r="AQ42" s="53">
        <v>1.96</v>
      </c>
      <c r="AR42" s="46">
        <v>8</v>
      </c>
      <c r="AS42" s="46" t="s">
        <v>95</v>
      </c>
      <c r="AU42" s="46" t="s">
        <v>99</v>
      </c>
      <c r="AV42" s="46" t="s">
        <v>121</v>
      </c>
      <c r="AW42" s="46" t="s">
        <v>33</v>
      </c>
    </row>
    <row r="43" spans="1:49" x14ac:dyDescent="0.3">
      <c r="A43" s="46" t="s">
        <v>108</v>
      </c>
      <c r="B43" s="46" t="s">
        <v>87</v>
      </c>
      <c r="D43" s="46" t="s">
        <v>1</v>
      </c>
      <c r="E43" s="46" t="s">
        <v>69</v>
      </c>
      <c r="F43" s="46" t="s">
        <v>70</v>
      </c>
      <c r="G43" s="46">
        <v>15</v>
      </c>
      <c r="H43" s="46">
        <v>376</v>
      </c>
      <c r="I43" s="46">
        <v>8.9</v>
      </c>
      <c r="J43" s="46">
        <v>25000</v>
      </c>
      <c r="K43" s="46">
        <v>4.2300000000000004</v>
      </c>
      <c r="L43" s="46">
        <v>0.25</v>
      </c>
      <c r="M43" s="47">
        <v>15.1</v>
      </c>
      <c r="N43" s="46" t="s">
        <v>77</v>
      </c>
      <c r="O43" s="46" t="s">
        <v>78</v>
      </c>
      <c r="P43" s="46" t="s">
        <v>79</v>
      </c>
      <c r="Q43" s="46">
        <v>17</v>
      </c>
      <c r="R43" s="54">
        <v>4</v>
      </c>
      <c r="S43" s="46">
        <f t="shared" si="6"/>
        <v>68</v>
      </c>
      <c r="T43" s="49">
        <v>0.49199999999999999</v>
      </c>
      <c r="U43" s="46" t="s">
        <v>110</v>
      </c>
      <c r="V43" s="47">
        <v>2.6</v>
      </c>
      <c r="W43" s="50">
        <v>4</v>
      </c>
      <c r="X43" s="46" t="s">
        <v>111</v>
      </c>
      <c r="Y43" s="47">
        <v>24.15</v>
      </c>
      <c r="Z43" s="51">
        <f t="shared" si="1"/>
        <v>0.16</v>
      </c>
      <c r="AA43" s="52">
        <f t="shared" si="2"/>
        <v>0.26666666666666666</v>
      </c>
      <c r="AB43" s="39">
        <v>32.159999999999997</v>
      </c>
      <c r="AC43" s="39">
        <v>26.72</v>
      </c>
      <c r="AG43" s="46" t="s">
        <v>75</v>
      </c>
      <c r="AH43" s="46">
        <v>0.2</v>
      </c>
      <c r="AI43" s="46">
        <v>0.15</v>
      </c>
      <c r="AJ43" s="46" t="s">
        <v>88</v>
      </c>
      <c r="AK43" s="46">
        <v>0.4</v>
      </c>
      <c r="AL43" s="46">
        <v>0.33</v>
      </c>
      <c r="AM43" s="46" t="s">
        <v>99</v>
      </c>
      <c r="AN43" s="65" t="s">
        <v>112</v>
      </c>
      <c r="AO43" s="46">
        <v>0.28000000000000003</v>
      </c>
      <c r="AP43" s="46">
        <v>0.2</v>
      </c>
      <c r="AQ43" s="53">
        <v>1.96</v>
      </c>
      <c r="AR43" s="46">
        <v>8</v>
      </c>
      <c r="AS43" s="46" t="s">
        <v>95</v>
      </c>
      <c r="AU43" s="46" t="s">
        <v>99</v>
      </c>
      <c r="AV43" s="46" t="s">
        <v>121</v>
      </c>
      <c r="AW43" s="46" t="s">
        <v>33</v>
      </c>
    </row>
    <row r="44" spans="1:49" x14ac:dyDescent="0.3">
      <c r="A44" s="46" t="s">
        <v>108</v>
      </c>
      <c r="B44" s="46" t="s">
        <v>87</v>
      </c>
      <c r="D44" s="46" t="s">
        <v>2</v>
      </c>
      <c r="E44" s="46" t="s">
        <v>80</v>
      </c>
      <c r="F44" s="46" t="s">
        <v>70</v>
      </c>
      <c r="G44" s="46">
        <v>10</v>
      </c>
      <c r="H44" s="46">
        <v>376</v>
      </c>
      <c r="I44" s="46">
        <v>8.9</v>
      </c>
      <c r="J44" s="46">
        <v>25000</v>
      </c>
      <c r="K44" s="46">
        <v>4.2300000000000004</v>
      </c>
      <c r="L44" s="46">
        <v>0.25</v>
      </c>
      <c r="M44" s="47">
        <v>11.3</v>
      </c>
      <c r="N44" s="46" t="s">
        <v>71</v>
      </c>
      <c r="O44" s="46" t="s">
        <v>72</v>
      </c>
      <c r="P44" s="46" t="s">
        <v>73</v>
      </c>
      <c r="Q44" s="46">
        <v>17</v>
      </c>
      <c r="R44" s="54">
        <v>4</v>
      </c>
      <c r="S44" s="46">
        <f t="shared" si="6"/>
        <v>68</v>
      </c>
      <c r="T44" s="49">
        <v>0.57199999999999995</v>
      </c>
      <c r="U44" s="46" t="s">
        <v>110</v>
      </c>
      <c r="V44" s="47">
        <v>2.6</v>
      </c>
      <c r="W44" s="50">
        <v>4</v>
      </c>
      <c r="X44" s="46" t="s">
        <v>111</v>
      </c>
      <c r="Y44" s="47">
        <v>24.15</v>
      </c>
      <c r="Z44" s="51">
        <f t="shared" si="1"/>
        <v>0.16</v>
      </c>
      <c r="AA44" s="52">
        <f t="shared" si="2"/>
        <v>0.26666666666666666</v>
      </c>
      <c r="AB44" s="39">
        <v>32.159999999999997</v>
      </c>
      <c r="AC44" s="39">
        <v>26.72</v>
      </c>
      <c r="AG44" s="46" t="s">
        <v>75</v>
      </c>
      <c r="AH44" s="46">
        <v>0.2</v>
      </c>
      <c r="AI44" s="46">
        <v>0.15</v>
      </c>
      <c r="AJ44" s="46" t="s">
        <v>88</v>
      </c>
      <c r="AK44" s="46">
        <v>0.4</v>
      </c>
      <c r="AL44" s="46">
        <v>0.33</v>
      </c>
      <c r="AM44" s="46" t="s">
        <v>100</v>
      </c>
      <c r="AN44" s="65" t="s">
        <v>112</v>
      </c>
      <c r="AO44" s="46">
        <v>0.28000000000000003</v>
      </c>
      <c r="AP44" s="46">
        <v>0.2</v>
      </c>
      <c r="AQ44" s="53" t="s">
        <v>33</v>
      </c>
      <c r="AR44" s="46">
        <v>8</v>
      </c>
      <c r="AS44" s="46" t="s">
        <v>95</v>
      </c>
      <c r="AU44" s="46" t="s">
        <v>100</v>
      </c>
      <c r="AV44" s="46" t="s">
        <v>121</v>
      </c>
      <c r="AW44" s="46" t="s">
        <v>33</v>
      </c>
    </row>
    <row r="45" spans="1:49" x14ac:dyDescent="0.3">
      <c r="A45" s="46" t="s">
        <v>108</v>
      </c>
      <c r="B45" s="46" t="s">
        <v>87</v>
      </c>
      <c r="D45" s="46" t="s">
        <v>2</v>
      </c>
      <c r="E45" s="46" t="s">
        <v>80</v>
      </c>
      <c r="F45" s="46" t="s">
        <v>70</v>
      </c>
      <c r="G45" s="46">
        <v>10</v>
      </c>
      <c r="H45" s="46">
        <v>376</v>
      </c>
      <c r="I45" s="46">
        <v>8.9</v>
      </c>
      <c r="J45" s="46">
        <v>25000</v>
      </c>
      <c r="K45" s="46">
        <v>4.2300000000000004</v>
      </c>
      <c r="L45" s="46">
        <v>0.25</v>
      </c>
      <c r="M45" s="47">
        <v>11.3</v>
      </c>
      <c r="N45" s="46" t="s">
        <v>77</v>
      </c>
      <c r="O45" s="46" t="s">
        <v>78</v>
      </c>
      <c r="P45" s="46" t="s">
        <v>79</v>
      </c>
      <c r="Q45" s="46">
        <v>17</v>
      </c>
      <c r="R45" s="54">
        <v>4</v>
      </c>
      <c r="S45" s="46">
        <f t="shared" si="6"/>
        <v>68</v>
      </c>
      <c r="T45" s="49">
        <v>0.49199999999999999</v>
      </c>
      <c r="U45" s="46" t="s">
        <v>110</v>
      </c>
      <c r="V45" s="47">
        <v>2.6</v>
      </c>
      <c r="W45" s="50">
        <v>4</v>
      </c>
      <c r="X45" s="46" t="s">
        <v>111</v>
      </c>
      <c r="Y45" s="47">
        <v>24.15</v>
      </c>
      <c r="Z45" s="51">
        <f t="shared" si="1"/>
        <v>0.16</v>
      </c>
      <c r="AA45" s="52">
        <f t="shared" si="2"/>
        <v>0.26666666666666666</v>
      </c>
      <c r="AB45" s="39">
        <v>32.159999999999997</v>
      </c>
      <c r="AC45" s="39">
        <v>26.72</v>
      </c>
      <c r="AG45" s="46" t="s">
        <v>75</v>
      </c>
      <c r="AH45" s="46">
        <v>0.2</v>
      </c>
      <c r="AI45" s="46">
        <v>0.15</v>
      </c>
      <c r="AJ45" s="46" t="s">
        <v>88</v>
      </c>
      <c r="AK45" s="46">
        <v>0.4</v>
      </c>
      <c r="AL45" s="46">
        <v>0.33</v>
      </c>
      <c r="AM45" s="46" t="s">
        <v>100</v>
      </c>
      <c r="AN45" s="65" t="s">
        <v>112</v>
      </c>
      <c r="AO45" s="46">
        <v>0.28000000000000003</v>
      </c>
      <c r="AP45" s="46">
        <v>0.2</v>
      </c>
      <c r="AQ45" s="53" t="s">
        <v>33</v>
      </c>
      <c r="AR45" s="46">
        <v>8</v>
      </c>
      <c r="AS45" s="46" t="s">
        <v>95</v>
      </c>
      <c r="AU45" s="46" t="s">
        <v>100</v>
      </c>
      <c r="AV45" s="46" t="s">
        <v>121</v>
      </c>
      <c r="AW45" s="46" t="s">
        <v>33</v>
      </c>
    </row>
    <row r="46" spans="1:49" x14ac:dyDescent="0.3">
      <c r="A46" s="46" t="s">
        <v>108</v>
      </c>
      <c r="B46" s="46" t="s">
        <v>87</v>
      </c>
      <c r="D46" s="46" t="s">
        <v>81</v>
      </c>
      <c r="E46" s="46" t="s">
        <v>69</v>
      </c>
      <c r="F46" s="46">
        <v>0</v>
      </c>
      <c r="G46" s="46">
        <v>15</v>
      </c>
      <c r="H46" s="46">
        <v>806</v>
      </c>
      <c r="I46" s="46">
        <v>7.05</v>
      </c>
      <c r="J46" s="46">
        <v>44600</v>
      </c>
      <c r="K46" s="46">
        <v>6.2</v>
      </c>
      <c r="L46" s="46">
        <v>0.31</v>
      </c>
      <c r="M46" s="47">
        <v>18.100000000000001</v>
      </c>
      <c r="N46" s="46" t="s">
        <v>82</v>
      </c>
      <c r="O46" s="46" t="s">
        <v>83</v>
      </c>
      <c r="P46" s="46" t="s">
        <v>73</v>
      </c>
      <c r="Q46" s="46">
        <v>17</v>
      </c>
      <c r="R46" s="54">
        <v>4</v>
      </c>
      <c r="S46" s="46">
        <f t="shared" si="6"/>
        <v>68</v>
      </c>
      <c r="T46" s="49">
        <v>0.60399999999999998</v>
      </c>
      <c r="U46" s="46" t="s">
        <v>110</v>
      </c>
      <c r="V46" s="47">
        <v>2.6</v>
      </c>
      <c r="W46" s="50">
        <v>4</v>
      </c>
      <c r="X46" s="46" t="s">
        <v>111</v>
      </c>
      <c r="Y46" s="47">
        <v>24.15</v>
      </c>
      <c r="Z46" s="51">
        <f t="shared" si="1"/>
        <v>0.16</v>
      </c>
      <c r="AA46" s="52">
        <f t="shared" si="2"/>
        <v>0.26666666666666666</v>
      </c>
      <c r="AB46" s="39">
        <v>32.159999999999997</v>
      </c>
      <c r="AC46" s="39">
        <v>26.72</v>
      </c>
      <c r="AG46" s="46" t="s">
        <v>75</v>
      </c>
      <c r="AH46" s="46">
        <v>0.2</v>
      </c>
      <c r="AI46" s="46">
        <v>0.15</v>
      </c>
      <c r="AJ46" s="46" t="s">
        <v>88</v>
      </c>
      <c r="AK46" s="46">
        <v>0.4</v>
      </c>
      <c r="AL46" s="46">
        <v>0.33</v>
      </c>
      <c r="AM46" s="46" t="s">
        <v>99</v>
      </c>
      <c r="AN46" s="65" t="s">
        <v>112</v>
      </c>
      <c r="AO46" s="46">
        <v>0.28000000000000003</v>
      </c>
      <c r="AP46" s="46">
        <v>0.2</v>
      </c>
      <c r="AQ46" s="53" t="s">
        <v>33</v>
      </c>
      <c r="AR46" s="46">
        <v>8</v>
      </c>
      <c r="AS46" s="46" t="s">
        <v>95</v>
      </c>
      <c r="AU46" s="46" t="s">
        <v>99</v>
      </c>
      <c r="AV46" s="46" t="s">
        <v>121</v>
      </c>
      <c r="AW46" s="46" t="s">
        <v>116</v>
      </c>
    </row>
    <row r="47" spans="1:49" x14ac:dyDescent="0.3">
      <c r="A47" s="46" t="s">
        <v>108</v>
      </c>
      <c r="B47" s="46" t="s">
        <v>87</v>
      </c>
      <c r="D47" s="46" t="s">
        <v>81</v>
      </c>
      <c r="E47" s="46" t="s">
        <v>69</v>
      </c>
      <c r="F47" s="46">
        <v>0</v>
      </c>
      <c r="G47" s="46">
        <v>15</v>
      </c>
      <c r="H47" s="46">
        <v>806</v>
      </c>
      <c r="I47" s="46">
        <v>7.05</v>
      </c>
      <c r="J47" s="46">
        <v>44600</v>
      </c>
      <c r="K47" s="46">
        <v>6.2</v>
      </c>
      <c r="L47" s="46">
        <v>0.31</v>
      </c>
      <c r="M47" s="47">
        <v>18.100000000000001</v>
      </c>
      <c r="N47" s="46" t="s">
        <v>84</v>
      </c>
      <c r="O47" s="46" t="s">
        <v>85</v>
      </c>
      <c r="P47" s="46" t="s">
        <v>79</v>
      </c>
      <c r="Q47" s="46">
        <v>17</v>
      </c>
      <c r="R47" s="54">
        <v>4</v>
      </c>
      <c r="S47" s="46">
        <f t="shared" si="6"/>
        <v>68</v>
      </c>
      <c r="T47" s="49">
        <v>0.498</v>
      </c>
      <c r="U47" s="46" t="s">
        <v>110</v>
      </c>
      <c r="V47" s="47">
        <v>2.6</v>
      </c>
      <c r="W47" s="50">
        <v>4</v>
      </c>
      <c r="X47" s="46" t="s">
        <v>111</v>
      </c>
      <c r="Y47" s="47">
        <v>24.15</v>
      </c>
      <c r="Z47" s="51">
        <f t="shared" si="1"/>
        <v>0.16</v>
      </c>
      <c r="AA47" s="52">
        <f t="shared" si="2"/>
        <v>0.26666666666666666</v>
      </c>
      <c r="AB47" s="39">
        <v>32.159999999999997</v>
      </c>
      <c r="AC47" s="39">
        <v>26.72</v>
      </c>
      <c r="AG47" s="46" t="s">
        <v>75</v>
      </c>
      <c r="AH47" s="46">
        <v>0.2</v>
      </c>
      <c r="AI47" s="46">
        <v>0.15</v>
      </c>
      <c r="AJ47" s="46" t="s">
        <v>88</v>
      </c>
      <c r="AK47" s="46">
        <v>0.4</v>
      </c>
      <c r="AL47" s="46">
        <v>0.33</v>
      </c>
      <c r="AM47" s="46" t="s">
        <v>99</v>
      </c>
      <c r="AN47" s="65" t="s">
        <v>112</v>
      </c>
      <c r="AO47" s="46">
        <v>0.28000000000000003</v>
      </c>
      <c r="AP47" s="46">
        <v>0.2</v>
      </c>
      <c r="AQ47" s="53" t="s">
        <v>33</v>
      </c>
      <c r="AR47" s="46">
        <v>8</v>
      </c>
      <c r="AS47" s="46" t="s">
        <v>95</v>
      </c>
      <c r="AU47" s="46" t="s">
        <v>99</v>
      </c>
      <c r="AV47" s="46" t="s">
        <v>121</v>
      </c>
      <c r="AW47" s="46" t="s">
        <v>116</v>
      </c>
    </row>
    <row r="48" spans="1:49" x14ac:dyDescent="0.3">
      <c r="A48" s="46" t="s">
        <v>108</v>
      </c>
      <c r="B48" s="46" t="s">
        <v>87</v>
      </c>
      <c r="D48" s="46" t="s">
        <v>86</v>
      </c>
      <c r="E48" s="46" t="s">
        <v>80</v>
      </c>
      <c r="F48" s="46">
        <v>0</v>
      </c>
      <c r="G48" s="46">
        <v>10</v>
      </c>
      <c r="H48" s="46">
        <v>806</v>
      </c>
      <c r="I48" s="46">
        <v>7.05</v>
      </c>
      <c r="J48" s="46">
        <v>44600</v>
      </c>
      <c r="K48" s="46">
        <v>6.2</v>
      </c>
      <c r="L48" s="46">
        <v>0.31</v>
      </c>
      <c r="M48" s="47">
        <v>13.6</v>
      </c>
      <c r="N48" s="46" t="s">
        <v>82</v>
      </c>
      <c r="O48" s="46" t="s">
        <v>83</v>
      </c>
      <c r="P48" s="46" t="s">
        <v>73</v>
      </c>
      <c r="Q48" s="46">
        <v>17</v>
      </c>
      <c r="R48" s="54">
        <v>4</v>
      </c>
      <c r="S48" s="46">
        <f t="shared" si="6"/>
        <v>68</v>
      </c>
      <c r="T48" s="49">
        <v>0.60399999999999998</v>
      </c>
      <c r="U48" s="46" t="s">
        <v>110</v>
      </c>
      <c r="V48" s="47">
        <v>2.6</v>
      </c>
      <c r="W48" s="50">
        <v>4</v>
      </c>
      <c r="X48" s="46" t="s">
        <v>111</v>
      </c>
      <c r="Y48" s="47">
        <v>24.15</v>
      </c>
      <c r="Z48" s="51">
        <f t="shared" si="1"/>
        <v>0.16</v>
      </c>
      <c r="AA48" s="52">
        <f t="shared" si="2"/>
        <v>0.26666666666666666</v>
      </c>
      <c r="AB48" s="39">
        <v>32.159999999999997</v>
      </c>
      <c r="AC48" s="39">
        <v>26.72</v>
      </c>
      <c r="AG48" s="46" t="s">
        <v>75</v>
      </c>
      <c r="AH48" s="46">
        <v>0.2</v>
      </c>
      <c r="AI48" s="46">
        <v>0.15</v>
      </c>
      <c r="AJ48" s="46" t="s">
        <v>88</v>
      </c>
      <c r="AK48" s="46">
        <v>0.4</v>
      </c>
      <c r="AL48" s="46">
        <v>0.33</v>
      </c>
      <c r="AM48" s="46" t="s">
        <v>100</v>
      </c>
      <c r="AN48" s="65" t="s">
        <v>112</v>
      </c>
      <c r="AO48" s="46">
        <v>0.28000000000000003</v>
      </c>
      <c r="AP48" s="46">
        <v>0.2</v>
      </c>
      <c r="AQ48" s="53">
        <v>1.96</v>
      </c>
      <c r="AR48" s="46">
        <v>8</v>
      </c>
      <c r="AS48" s="46" t="s">
        <v>95</v>
      </c>
      <c r="AU48" s="46" t="s">
        <v>100</v>
      </c>
      <c r="AV48" s="46" t="s">
        <v>121</v>
      </c>
      <c r="AW48" s="46" t="s">
        <v>116</v>
      </c>
    </row>
    <row r="49" spans="1:49" x14ac:dyDescent="0.3">
      <c r="A49" s="46" t="s">
        <v>108</v>
      </c>
      <c r="B49" s="46" t="s">
        <v>87</v>
      </c>
      <c r="D49" s="46" t="s">
        <v>86</v>
      </c>
      <c r="E49" s="46" t="s">
        <v>80</v>
      </c>
      <c r="F49" s="46">
        <v>0</v>
      </c>
      <c r="G49" s="46">
        <v>10</v>
      </c>
      <c r="H49" s="46">
        <v>806</v>
      </c>
      <c r="I49" s="46">
        <v>7.05</v>
      </c>
      <c r="J49" s="46">
        <v>44600</v>
      </c>
      <c r="K49" s="46">
        <v>6.2</v>
      </c>
      <c r="L49" s="46">
        <v>0.31</v>
      </c>
      <c r="M49" s="47">
        <v>13.6</v>
      </c>
      <c r="N49" s="46" t="s">
        <v>84</v>
      </c>
      <c r="O49" s="46" t="s">
        <v>85</v>
      </c>
      <c r="P49" s="46" t="s">
        <v>79</v>
      </c>
      <c r="Q49" s="46">
        <v>17</v>
      </c>
      <c r="R49" s="54">
        <v>4</v>
      </c>
      <c r="S49" s="46">
        <f t="shared" si="6"/>
        <v>68</v>
      </c>
      <c r="T49" s="49">
        <v>0.498</v>
      </c>
      <c r="U49" s="46" t="s">
        <v>110</v>
      </c>
      <c r="V49" s="47">
        <v>2.6</v>
      </c>
      <c r="W49" s="50">
        <v>4</v>
      </c>
      <c r="X49" s="46" t="s">
        <v>111</v>
      </c>
      <c r="Y49" s="47">
        <v>24.15</v>
      </c>
      <c r="Z49" s="51">
        <f t="shared" si="1"/>
        <v>0.16</v>
      </c>
      <c r="AA49" s="52">
        <f t="shared" si="2"/>
        <v>0.26666666666666666</v>
      </c>
      <c r="AB49" s="39">
        <v>32.159999999999997</v>
      </c>
      <c r="AC49" s="39">
        <v>26.72</v>
      </c>
      <c r="AG49" s="46" t="s">
        <v>75</v>
      </c>
      <c r="AH49" s="46">
        <v>0.2</v>
      </c>
      <c r="AI49" s="46">
        <v>0.15</v>
      </c>
      <c r="AJ49" s="46" t="s">
        <v>88</v>
      </c>
      <c r="AK49" s="46">
        <v>0.4</v>
      </c>
      <c r="AL49" s="46">
        <v>0.33</v>
      </c>
      <c r="AM49" s="46" t="s">
        <v>100</v>
      </c>
      <c r="AN49" s="65" t="s">
        <v>112</v>
      </c>
      <c r="AO49" s="46">
        <v>0.28000000000000003</v>
      </c>
      <c r="AP49" s="46">
        <v>0.2</v>
      </c>
      <c r="AQ49" s="53">
        <v>1.96</v>
      </c>
      <c r="AR49" s="46">
        <v>8</v>
      </c>
      <c r="AS49" s="46" t="s">
        <v>95</v>
      </c>
      <c r="AU49" s="46" t="s">
        <v>100</v>
      </c>
      <c r="AV49" s="46" t="s">
        <v>121</v>
      </c>
      <c r="AW49" s="46" t="s">
        <v>116</v>
      </c>
    </row>
    <row r="50" spans="1:49" x14ac:dyDescent="0.3">
      <c r="A50" s="46" t="s">
        <v>108</v>
      </c>
      <c r="B50" s="46" t="s">
        <v>87</v>
      </c>
      <c r="D50" s="46" t="s">
        <v>1</v>
      </c>
      <c r="E50" s="46" t="s">
        <v>69</v>
      </c>
      <c r="F50" s="46" t="s">
        <v>70</v>
      </c>
      <c r="G50" s="46">
        <v>15</v>
      </c>
      <c r="H50" s="46">
        <v>376</v>
      </c>
      <c r="I50" s="46">
        <v>8.9</v>
      </c>
      <c r="J50" s="46">
        <v>25000</v>
      </c>
      <c r="K50" s="46">
        <v>4.2300000000000004</v>
      </c>
      <c r="L50" s="46">
        <v>0.25</v>
      </c>
      <c r="M50" s="47">
        <v>15.1</v>
      </c>
      <c r="N50" s="46" t="s">
        <v>71</v>
      </c>
      <c r="O50" s="46" t="s">
        <v>72</v>
      </c>
      <c r="P50" s="46" t="s">
        <v>73</v>
      </c>
      <c r="Q50" s="46">
        <v>17</v>
      </c>
      <c r="R50" s="48">
        <v>3</v>
      </c>
      <c r="S50" s="46">
        <f>Q50*R50</f>
        <v>51</v>
      </c>
      <c r="T50" s="49">
        <v>0.57199999999999995</v>
      </c>
      <c r="U50" s="46" t="s">
        <v>110</v>
      </c>
      <c r="V50" s="47">
        <v>2.6</v>
      </c>
      <c r="W50" s="55">
        <v>5</v>
      </c>
      <c r="X50" s="46" t="s">
        <v>111</v>
      </c>
      <c r="Y50" s="47">
        <v>24.15</v>
      </c>
      <c r="Z50" s="51">
        <f t="shared" si="1"/>
        <v>0.2</v>
      </c>
      <c r="AA50" s="52">
        <f t="shared" si="2"/>
        <v>0.33333333333333337</v>
      </c>
      <c r="AB50" s="39">
        <v>32.159999999999997</v>
      </c>
      <c r="AC50" s="39">
        <v>26.72</v>
      </c>
      <c r="AG50" s="46" t="s">
        <v>75</v>
      </c>
      <c r="AH50" s="46">
        <v>0.25</v>
      </c>
      <c r="AI50" s="46">
        <v>0.18</v>
      </c>
      <c r="AJ50" s="46" t="s">
        <v>88</v>
      </c>
      <c r="AK50" s="46">
        <v>0.3</v>
      </c>
      <c r="AL50" s="46">
        <v>0.25</v>
      </c>
      <c r="AM50" s="46" t="s">
        <v>99</v>
      </c>
      <c r="AN50" s="65" t="s">
        <v>112</v>
      </c>
      <c r="AO50" s="46">
        <v>0.28000000000000003</v>
      </c>
      <c r="AP50" s="46">
        <v>0.2</v>
      </c>
      <c r="AQ50" s="53">
        <v>1.96</v>
      </c>
      <c r="AR50" s="46">
        <v>8</v>
      </c>
      <c r="AS50" s="46" t="s">
        <v>95</v>
      </c>
      <c r="AU50" s="46" t="s">
        <v>99</v>
      </c>
      <c r="AV50" s="46" t="s">
        <v>121</v>
      </c>
      <c r="AW50" s="46" t="s">
        <v>33</v>
      </c>
    </row>
    <row r="51" spans="1:49" x14ac:dyDescent="0.3">
      <c r="A51" s="46" t="s">
        <v>108</v>
      </c>
      <c r="B51" s="46" t="s">
        <v>87</v>
      </c>
      <c r="D51" s="46" t="s">
        <v>1</v>
      </c>
      <c r="E51" s="46" t="s">
        <v>69</v>
      </c>
      <c r="F51" s="46" t="s">
        <v>70</v>
      </c>
      <c r="G51" s="46">
        <v>15</v>
      </c>
      <c r="H51" s="46">
        <v>376</v>
      </c>
      <c r="I51" s="46">
        <v>8.9</v>
      </c>
      <c r="J51" s="46">
        <v>25000</v>
      </c>
      <c r="K51" s="46">
        <v>4.2300000000000004</v>
      </c>
      <c r="L51" s="46">
        <v>0.25</v>
      </c>
      <c r="M51" s="47">
        <v>15.1</v>
      </c>
      <c r="N51" s="46" t="s">
        <v>77</v>
      </c>
      <c r="O51" s="46" t="s">
        <v>78</v>
      </c>
      <c r="P51" s="46" t="s">
        <v>79</v>
      </c>
      <c r="Q51" s="46">
        <v>17</v>
      </c>
      <c r="R51" s="48">
        <v>3</v>
      </c>
      <c r="S51" s="46">
        <f t="shared" ref="S51:S65" si="7">Q51*R51</f>
        <v>51</v>
      </c>
      <c r="T51" s="49">
        <v>0.49199999999999999</v>
      </c>
      <c r="U51" s="46" t="s">
        <v>110</v>
      </c>
      <c r="V51" s="47">
        <v>2.6</v>
      </c>
      <c r="W51" s="55">
        <v>5</v>
      </c>
      <c r="X51" s="46" t="s">
        <v>111</v>
      </c>
      <c r="Y51" s="47">
        <v>24.15</v>
      </c>
      <c r="Z51" s="51">
        <f t="shared" si="1"/>
        <v>0.2</v>
      </c>
      <c r="AA51" s="52">
        <f t="shared" si="2"/>
        <v>0.33333333333333337</v>
      </c>
      <c r="AB51" s="39">
        <v>32.159999999999997</v>
      </c>
      <c r="AC51" s="39">
        <v>26.72</v>
      </c>
      <c r="AG51" s="46" t="s">
        <v>75</v>
      </c>
      <c r="AH51" s="46">
        <v>0.25</v>
      </c>
      <c r="AI51" s="46">
        <v>0.18</v>
      </c>
      <c r="AJ51" s="46" t="s">
        <v>88</v>
      </c>
      <c r="AK51" s="46">
        <v>0.3</v>
      </c>
      <c r="AL51" s="46">
        <v>0.25</v>
      </c>
      <c r="AM51" s="46" t="s">
        <v>99</v>
      </c>
      <c r="AN51" s="65" t="s">
        <v>112</v>
      </c>
      <c r="AO51" s="46">
        <v>0.28000000000000003</v>
      </c>
      <c r="AP51" s="46">
        <v>0.2</v>
      </c>
      <c r="AQ51" s="53">
        <v>1.96</v>
      </c>
      <c r="AR51" s="46">
        <v>8</v>
      </c>
      <c r="AS51" s="46" t="s">
        <v>95</v>
      </c>
      <c r="AU51" s="46" t="s">
        <v>99</v>
      </c>
      <c r="AV51" s="46" t="s">
        <v>121</v>
      </c>
      <c r="AW51" s="46" t="s">
        <v>33</v>
      </c>
    </row>
    <row r="52" spans="1:49" x14ac:dyDescent="0.3">
      <c r="A52" s="46" t="s">
        <v>108</v>
      </c>
      <c r="B52" s="46" t="s">
        <v>87</v>
      </c>
      <c r="D52" s="46" t="s">
        <v>2</v>
      </c>
      <c r="E52" s="46" t="s">
        <v>80</v>
      </c>
      <c r="F52" s="46" t="s">
        <v>70</v>
      </c>
      <c r="G52" s="46">
        <v>10</v>
      </c>
      <c r="H52" s="46">
        <v>376</v>
      </c>
      <c r="I52" s="46">
        <v>8.9</v>
      </c>
      <c r="J52" s="46">
        <v>25000</v>
      </c>
      <c r="K52" s="46">
        <v>4.2300000000000004</v>
      </c>
      <c r="L52" s="46">
        <v>0.25</v>
      </c>
      <c r="M52" s="47">
        <v>11.3</v>
      </c>
      <c r="N52" s="46" t="s">
        <v>71</v>
      </c>
      <c r="O52" s="46" t="s">
        <v>72</v>
      </c>
      <c r="P52" s="46" t="s">
        <v>73</v>
      </c>
      <c r="Q52" s="46">
        <v>17</v>
      </c>
      <c r="R52" s="48">
        <v>3</v>
      </c>
      <c r="S52" s="46">
        <f t="shared" si="7"/>
        <v>51</v>
      </c>
      <c r="T52" s="49">
        <v>0.57199999999999995</v>
      </c>
      <c r="U52" s="46" t="s">
        <v>110</v>
      </c>
      <c r="V52" s="47">
        <v>2.6</v>
      </c>
      <c r="W52" s="55">
        <v>5</v>
      </c>
      <c r="X52" s="46" t="s">
        <v>111</v>
      </c>
      <c r="Y52" s="47">
        <v>24.15</v>
      </c>
      <c r="Z52" s="51">
        <f t="shared" si="1"/>
        <v>0.2</v>
      </c>
      <c r="AA52" s="52">
        <f t="shared" si="2"/>
        <v>0.33333333333333337</v>
      </c>
      <c r="AB52" s="39">
        <v>32.159999999999997</v>
      </c>
      <c r="AC52" s="39">
        <v>26.72</v>
      </c>
      <c r="AG52" s="46" t="s">
        <v>75</v>
      </c>
      <c r="AH52" s="46">
        <v>0.25</v>
      </c>
      <c r="AI52" s="46">
        <v>0.18</v>
      </c>
      <c r="AJ52" s="46" t="s">
        <v>88</v>
      </c>
      <c r="AK52" s="46">
        <v>0.3</v>
      </c>
      <c r="AL52" s="46">
        <v>0.25</v>
      </c>
      <c r="AM52" s="46" t="s">
        <v>100</v>
      </c>
      <c r="AN52" s="65" t="s">
        <v>112</v>
      </c>
      <c r="AO52" s="46">
        <v>0.28000000000000003</v>
      </c>
      <c r="AP52" s="46">
        <v>0.2</v>
      </c>
      <c r="AQ52" s="53" t="s">
        <v>33</v>
      </c>
      <c r="AR52" s="46">
        <v>8</v>
      </c>
      <c r="AS52" s="46" t="s">
        <v>95</v>
      </c>
      <c r="AU52" s="46" t="s">
        <v>100</v>
      </c>
      <c r="AV52" s="46" t="s">
        <v>121</v>
      </c>
      <c r="AW52" s="46" t="s">
        <v>33</v>
      </c>
    </row>
    <row r="53" spans="1:49" x14ac:dyDescent="0.3">
      <c r="A53" s="46" t="s">
        <v>108</v>
      </c>
      <c r="B53" s="46" t="s">
        <v>87</v>
      </c>
      <c r="D53" s="46" t="s">
        <v>2</v>
      </c>
      <c r="E53" s="46" t="s">
        <v>80</v>
      </c>
      <c r="F53" s="46" t="s">
        <v>70</v>
      </c>
      <c r="G53" s="46">
        <v>10</v>
      </c>
      <c r="H53" s="46">
        <v>376</v>
      </c>
      <c r="I53" s="46">
        <v>8.9</v>
      </c>
      <c r="J53" s="46">
        <v>25000</v>
      </c>
      <c r="K53" s="46">
        <v>4.2300000000000004</v>
      </c>
      <c r="L53" s="46">
        <v>0.25</v>
      </c>
      <c r="M53" s="47">
        <v>11.3</v>
      </c>
      <c r="N53" s="46" t="s">
        <v>77</v>
      </c>
      <c r="O53" s="46" t="s">
        <v>78</v>
      </c>
      <c r="P53" s="46" t="s">
        <v>79</v>
      </c>
      <c r="Q53" s="46">
        <v>17</v>
      </c>
      <c r="R53" s="48">
        <v>3</v>
      </c>
      <c r="S53" s="46">
        <f t="shared" si="7"/>
        <v>51</v>
      </c>
      <c r="T53" s="49">
        <v>0.49199999999999999</v>
      </c>
      <c r="U53" s="46" t="s">
        <v>110</v>
      </c>
      <c r="V53" s="47">
        <v>2.6</v>
      </c>
      <c r="W53" s="55">
        <v>5</v>
      </c>
      <c r="X53" s="46" t="s">
        <v>111</v>
      </c>
      <c r="Y53" s="47">
        <v>24.15</v>
      </c>
      <c r="Z53" s="51">
        <f t="shared" si="1"/>
        <v>0.2</v>
      </c>
      <c r="AA53" s="52">
        <f t="shared" si="2"/>
        <v>0.33333333333333337</v>
      </c>
      <c r="AB53" s="39">
        <v>32.159999999999997</v>
      </c>
      <c r="AC53" s="39">
        <v>26.72</v>
      </c>
      <c r="AG53" s="46" t="s">
        <v>75</v>
      </c>
      <c r="AH53" s="46">
        <v>0.25</v>
      </c>
      <c r="AI53" s="46">
        <v>0.18</v>
      </c>
      <c r="AJ53" s="46" t="s">
        <v>88</v>
      </c>
      <c r="AK53" s="46">
        <v>0.3</v>
      </c>
      <c r="AL53" s="46">
        <v>0.25</v>
      </c>
      <c r="AM53" s="46" t="s">
        <v>100</v>
      </c>
      <c r="AN53" s="65" t="s">
        <v>112</v>
      </c>
      <c r="AO53" s="46">
        <v>0.28000000000000003</v>
      </c>
      <c r="AP53" s="46">
        <v>0.2</v>
      </c>
      <c r="AQ53" s="53" t="s">
        <v>33</v>
      </c>
      <c r="AR53" s="46">
        <v>8</v>
      </c>
      <c r="AS53" s="46" t="s">
        <v>95</v>
      </c>
      <c r="AU53" s="46" t="s">
        <v>100</v>
      </c>
      <c r="AV53" s="46" t="s">
        <v>121</v>
      </c>
      <c r="AW53" s="46" t="s">
        <v>33</v>
      </c>
    </row>
    <row r="54" spans="1:49" x14ac:dyDescent="0.3">
      <c r="A54" s="46" t="s">
        <v>108</v>
      </c>
      <c r="B54" s="46" t="s">
        <v>87</v>
      </c>
      <c r="D54" s="46" t="s">
        <v>81</v>
      </c>
      <c r="E54" s="46" t="s">
        <v>69</v>
      </c>
      <c r="F54" s="46">
        <v>0</v>
      </c>
      <c r="G54" s="46">
        <v>15</v>
      </c>
      <c r="H54" s="46">
        <v>806</v>
      </c>
      <c r="I54" s="46">
        <v>7.05</v>
      </c>
      <c r="J54" s="46">
        <v>44600</v>
      </c>
      <c r="K54" s="46">
        <v>6.2</v>
      </c>
      <c r="L54" s="46">
        <v>0.31</v>
      </c>
      <c r="M54" s="47">
        <v>18.100000000000001</v>
      </c>
      <c r="N54" s="46" t="s">
        <v>82</v>
      </c>
      <c r="O54" s="46" t="s">
        <v>83</v>
      </c>
      <c r="P54" s="46" t="s">
        <v>73</v>
      </c>
      <c r="Q54" s="46">
        <v>17</v>
      </c>
      <c r="R54" s="48">
        <v>3</v>
      </c>
      <c r="S54" s="46">
        <f t="shared" si="7"/>
        <v>51</v>
      </c>
      <c r="T54" s="49">
        <v>0.60399999999999998</v>
      </c>
      <c r="U54" s="46" t="s">
        <v>110</v>
      </c>
      <c r="V54" s="47">
        <v>2.6</v>
      </c>
      <c r="W54" s="55">
        <v>5</v>
      </c>
      <c r="X54" s="46" t="s">
        <v>111</v>
      </c>
      <c r="Y54" s="47">
        <v>24.15</v>
      </c>
      <c r="Z54" s="51">
        <f t="shared" si="1"/>
        <v>0.2</v>
      </c>
      <c r="AA54" s="52">
        <f t="shared" si="2"/>
        <v>0.33333333333333337</v>
      </c>
      <c r="AB54" s="39">
        <v>32.159999999999997</v>
      </c>
      <c r="AC54" s="39">
        <v>26.72</v>
      </c>
      <c r="AG54" s="46" t="s">
        <v>75</v>
      </c>
      <c r="AH54" s="46">
        <v>0.25</v>
      </c>
      <c r="AI54" s="46">
        <v>0.18</v>
      </c>
      <c r="AJ54" s="46" t="s">
        <v>88</v>
      </c>
      <c r="AK54" s="46">
        <v>0.3</v>
      </c>
      <c r="AL54" s="46">
        <v>0.25</v>
      </c>
      <c r="AM54" s="46" t="s">
        <v>99</v>
      </c>
      <c r="AN54" s="65" t="s">
        <v>112</v>
      </c>
      <c r="AO54" s="46">
        <v>0.28000000000000003</v>
      </c>
      <c r="AP54" s="46">
        <v>0.2</v>
      </c>
      <c r="AQ54" s="53" t="s">
        <v>33</v>
      </c>
      <c r="AR54" s="46">
        <v>8</v>
      </c>
      <c r="AS54" s="46" t="s">
        <v>95</v>
      </c>
      <c r="AU54" s="46" t="s">
        <v>99</v>
      </c>
      <c r="AV54" s="46" t="s">
        <v>121</v>
      </c>
      <c r="AW54" s="46" t="s">
        <v>116</v>
      </c>
    </row>
    <row r="55" spans="1:49" x14ac:dyDescent="0.3">
      <c r="A55" s="46" t="s">
        <v>108</v>
      </c>
      <c r="B55" s="46" t="s">
        <v>87</v>
      </c>
      <c r="D55" s="46" t="s">
        <v>81</v>
      </c>
      <c r="E55" s="46" t="s">
        <v>69</v>
      </c>
      <c r="F55" s="46">
        <v>0</v>
      </c>
      <c r="G55" s="46">
        <v>15</v>
      </c>
      <c r="H55" s="46">
        <v>806</v>
      </c>
      <c r="I55" s="46">
        <v>7.05</v>
      </c>
      <c r="J55" s="46">
        <v>44600</v>
      </c>
      <c r="K55" s="46">
        <v>6.2</v>
      </c>
      <c r="L55" s="46">
        <v>0.31</v>
      </c>
      <c r="M55" s="47">
        <v>18.100000000000001</v>
      </c>
      <c r="N55" s="46" t="s">
        <v>84</v>
      </c>
      <c r="O55" s="46" t="s">
        <v>85</v>
      </c>
      <c r="P55" s="46" t="s">
        <v>79</v>
      </c>
      <c r="Q55" s="46">
        <v>17</v>
      </c>
      <c r="R55" s="48">
        <v>3</v>
      </c>
      <c r="S55" s="46">
        <f t="shared" si="7"/>
        <v>51</v>
      </c>
      <c r="T55" s="49">
        <v>0.498</v>
      </c>
      <c r="U55" s="46" t="s">
        <v>110</v>
      </c>
      <c r="V55" s="47">
        <v>2.6</v>
      </c>
      <c r="W55" s="55">
        <v>5</v>
      </c>
      <c r="X55" s="46" t="s">
        <v>111</v>
      </c>
      <c r="Y55" s="47">
        <v>24.15</v>
      </c>
      <c r="Z55" s="51">
        <f t="shared" si="1"/>
        <v>0.2</v>
      </c>
      <c r="AA55" s="52">
        <f t="shared" si="2"/>
        <v>0.33333333333333337</v>
      </c>
      <c r="AB55" s="39">
        <v>32.159999999999997</v>
      </c>
      <c r="AC55" s="39">
        <v>26.72</v>
      </c>
      <c r="AG55" s="46" t="s">
        <v>75</v>
      </c>
      <c r="AH55" s="46">
        <v>0.25</v>
      </c>
      <c r="AI55" s="46">
        <v>0.18</v>
      </c>
      <c r="AJ55" s="46" t="s">
        <v>88</v>
      </c>
      <c r="AK55" s="46">
        <v>0.3</v>
      </c>
      <c r="AL55" s="46">
        <v>0.25</v>
      </c>
      <c r="AM55" s="46" t="s">
        <v>99</v>
      </c>
      <c r="AN55" s="65" t="s">
        <v>112</v>
      </c>
      <c r="AO55" s="46">
        <v>0.28000000000000003</v>
      </c>
      <c r="AP55" s="46">
        <v>0.2</v>
      </c>
      <c r="AQ55" s="53" t="s">
        <v>33</v>
      </c>
      <c r="AR55" s="46">
        <v>8</v>
      </c>
      <c r="AS55" s="46" t="s">
        <v>95</v>
      </c>
      <c r="AU55" s="46" t="s">
        <v>99</v>
      </c>
      <c r="AV55" s="46" t="s">
        <v>121</v>
      </c>
      <c r="AW55" s="46" t="s">
        <v>116</v>
      </c>
    </row>
    <row r="56" spans="1:49" x14ac:dyDescent="0.3">
      <c r="A56" s="46" t="s">
        <v>108</v>
      </c>
      <c r="B56" s="46" t="s">
        <v>87</v>
      </c>
      <c r="D56" s="46" t="s">
        <v>86</v>
      </c>
      <c r="E56" s="46" t="s">
        <v>80</v>
      </c>
      <c r="F56" s="46">
        <v>0</v>
      </c>
      <c r="G56" s="46">
        <v>10</v>
      </c>
      <c r="H56" s="46">
        <v>806</v>
      </c>
      <c r="I56" s="46">
        <v>7.05</v>
      </c>
      <c r="J56" s="46">
        <v>44600</v>
      </c>
      <c r="K56" s="46">
        <v>6.2</v>
      </c>
      <c r="L56" s="46">
        <v>0.31</v>
      </c>
      <c r="M56" s="47">
        <v>13.6</v>
      </c>
      <c r="N56" s="46" t="s">
        <v>82</v>
      </c>
      <c r="O56" s="46" t="s">
        <v>83</v>
      </c>
      <c r="P56" s="46" t="s">
        <v>73</v>
      </c>
      <c r="Q56" s="46">
        <v>17</v>
      </c>
      <c r="R56" s="48">
        <v>3</v>
      </c>
      <c r="S56" s="46">
        <f t="shared" si="7"/>
        <v>51</v>
      </c>
      <c r="T56" s="49">
        <v>0.60399999999999998</v>
      </c>
      <c r="U56" s="46" t="s">
        <v>110</v>
      </c>
      <c r="V56" s="47">
        <v>2.6</v>
      </c>
      <c r="W56" s="55">
        <v>5</v>
      </c>
      <c r="X56" s="46" t="s">
        <v>111</v>
      </c>
      <c r="Y56" s="47">
        <v>24.15</v>
      </c>
      <c r="Z56" s="51">
        <f t="shared" si="1"/>
        <v>0.2</v>
      </c>
      <c r="AA56" s="52">
        <f t="shared" si="2"/>
        <v>0.33333333333333337</v>
      </c>
      <c r="AB56" s="39">
        <v>32.159999999999997</v>
      </c>
      <c r="AC56" s="39">
        <v>26.72</v>
      </c>
      <c r="AG56" s="46" t="s">
        <v>75</v>
      </c>
      <c r="AH56" s="46">
        <v>0.25</v>
      </c>
      <c r="AI56" s="46">
        <v>0.18</v>
      </c>
      <c r="AJ56" s="46" t="s">
        <v>88</v>
      </c>
      <c r="AK56" s="46">
        <v>0.3</v>
      </c>
      <c r="AL56" s="46">
        <v>0.25</v>
      </c>
      <c r="AM56" s="46" t="s">
        <v>100</v>
      </c>
      <c r="AN56" s="65" t="s">
        <v>112</v>
      </c>
      <c r="AO56" s="46">
        <v>0.28000000000000003</v>
      </c>
      <c r="AP56" s="46">
        <v>0.2</v>
      </c>
      <c r="AQ56" s="53">
        <v>1.96</v>
      </c>
      <c r="AR56" s="46">
        <v>8</v>
      </c>
      <c r="AS56" s="46" t="s">
        <v>95</v>
      </c>
      <c r="AU56" s="46" t="s">
        <v>100</v>
      </c>
      <c r="AV56" s="46" t="s">
        <v>121</v>
      </c>
      <c r="AW56" s="46" t="s">
        <v>116</v>
      </c>
    </row>
    <row r="57" spans="1:49" x14ac:dyDescent="0.3">
      <c r="A57" s="46" t="s">
        <v>108</v>
      </c>
      <c r="B57" s="46" t="s">
        <v>87</v>
      </c>
      <c r="D57" s="46" t="s">
        <v>86</v>
      </c>
      <c r="E57" s="46" t="s">
        <v>80</v>
      </c>
      <c r="F57" s="46">
        <v>0</v>
      </c>
      <c r="G57" s="46">
        <v>10</v>
      </c>
      <c r="H57" s="46">
        <v>806</v>
      </c>
      <c r="I57" s="46">
        <v>7.05</v>
      </c>
      <c r="J57" s="46">
        <v>44600</v>
      </c>
      <c r="K57" s="46">
        <v>6.2</v>
      </c>
      <c r="L57" s="46">
        <v>0.31</v>
      </c>
      <c r="M57" s="47">
        <v>13.6</v>
      </c>
      <c r="N57" s="46" t="s">
        <v>84</v>
      </c>
      <c r="O57" s="46" t="s">
        <v>85</v>
      </c>
      <c r="P57" s="46" t="s">
        <v>79</v>
      </c>
      <c r="Q57" s="46">
        <v>17</v>
      </c>
      <c r="R57" s="48">
        <v>3</v>
      </c>
      <c r="S57" s="46">
        <f t="shared" si="7"/>
        <v>51</v>
      </c>
      <c r="T57" s="49">
        <v>0.498</v>
      </c>
      <c r="U57" s="46" t="s">
        <v>110</v>
      </c>
      <c r="V57" s="47">
        <v>2.6</v>
      </c>
      <c r="W57" s="55">
        <v>5</v>
      </c>
      <c r="X57" s="46" t="s">
        <v>111</v>
      </c>
      <c r="Y57" s="47">
        <v>24.15</v>
      </c>
      <c r="Z57" s="51">
        <f t="shared" si="1"/>
        <v>0.2</v>
      </c>
      <c r="AA57" s="52">
        <f t="shared" si="2"/>
        <v>0.33333333333333337</v>
      </c>
      <c r="AB57" s="39">
        <v>32.159999999999997</v>
      </c>
      <c r="AC57" s="39">
        <v>26.72</v>
      </c>
      <c r="AG57" s="46" t="s">
        <v>75</v>
      </c>
      <c r="AH57" s="46">
        <v>0.25</v>
      </c>
      <c r="AI57" s="46">
        <v>0.18</v>
      </c>
      <c r="AJ57" s="46" t="s">
        <v>88</v>
      </c>
      <c r="AK57" s="46">
        <v>0.3</v>
      </c>
      <c r="AL57" s="46">
        <v>0.25</v>
      </c>
      <c r="AM57" s="46" t="s">
        <v>100</v>
      </c>
      <c r="AN57" s="65" t="s">
        <v>112</v>
      </c>
      <c r="AO57" s="46">
        <v>0.28000000000000003</v>
      </c>
      <c r="AP57" s="46">
        <v>0.2</v>
      </c>
      <c r="AQ57" s="53">
        <v>1.96</v>
      </c>
      <c r="AR57" s="46">
        <v>8</v>
      </c>
      <c r="AS57" s="46" t="s">
        <v>95</v>
      </c>
      <c r="AU57" s="46" t="s">
        <v>100</v>
      </c>
      <c r="AV57" s="46" t="s">
        <v>121</v>
      </c>
      <c r="AW57" s="46" t="s">
        <v>116</v>
      </c>
    </row>
    <row r="58" spans="1:49" x14ac:dyDescent="0.3">
      <c r="A58" s="46" t="s">
        <v>108</v>
      </c>
      <c r="B58" s="46" t="s">
        <v>87</v>
      </c>
      <c r="D58" s="46" t="s">
        <v>1</v>
      </c>
      <c r="E58" s="46" t="s">
        <v>69</v>
      </c>
      <c r="F58" s="46" t="s">
        <v>70</v>
      </c>
      <c r="G58" s="46">
        <v>15</v>
      </c>
      <c r="H58" s="46">
        <v>376</v>
      </c>
      <c r="I58" s="46">
        <v>8.9</v>
      </c>
      <c r="J58" s="46">
        <v>25000</v>
      </c>
      <c r="K58" s="46">
        <v>4.2300000000000004</v>
      </c>
      <c r="L58" s="46">
        <v>0.25</v>
      </c>
      <c r="M58" s="47">
        <v>15.1</v>
      </c>
      <c r="N58" s="46" t="s">
        <v>71</v>
      </c>
      <c r="O58" s="46" t="s">
        <v>72</v>
      </c>
      <c r="P58" s="46" t="s">
        <v>73</v>
      </c>
      <c r="Q58" s="46">
        <v>17</v>
      </c>
      <c r="R58" s="54">
        <v>4</v>
      </c>
      <c r="S58" s="46">
        <f t="shared" si="7"/>
        <v>68</v>
      </c>
      <c r="T58" s="49">
        <v>0.57199999999999995</v>
      </c>
      <c r="U58" s="46" t="s">
        <v>110</v>
      </c>
      <c r="V58" s="47">
        <v>2.6</v>
      </c>
      <c r="W58" s="55">
        <v>5</v>
      </c>
      <c r="X58" s="46" t="s">
        <v>111</v>
      </c>
      <c r="Y58" s="47">
        <v>24.15</v>
      </c>
      <c r="Z58" s="51">
        <f t="shared" si="1"/>
        <v>0.2</v>
      </c>
      <c r="AA58" s="52">
        <f t="shared" si="2"/>
        <v>0.33333333333333337</v>
      </c>
      <c r="AB58" s="39">
        <v>32.159999999999997</v>
      </c>
      <c r="AC58" s="39">
        <v>26.72</v>
      </c>
      <c r="AG58" s="46" t="s">
        <v>75</v>
      </c>
      <c r="AH58" s="46">
        <v>0.25</v>
      </c>
      <c r="AI58" s="46">
        <v>0.18</v>
      </c>
      <c r="AJ58" s="46" t="s">
        <v>88</v>
      </c>
      <c r="AK58" s="46">
        <v>0.4</v>
      </c>
      <c r="AL58" s="46">
        <v>0.33</v>
      </c>
      <c r="AM58" s="46" t="s">
        <v>99</v>
      </c>
      <c r="AN58" s="65" t="s">
        <v>112</v>
      </c>
      <c r="AO58" s="46">
        <v>0.28000000000000003</v>
      </c>
      <c r="AP58" s="46">
        <v>0.2</v>
      </c>
      <c r="AQ58" s="53">
        <v>1.96</v>
      </c>
      <c r="AR58" s="46">
        <v>8</v>
      </c>
      <c r="AS58" s="46" t="s">
        <v>95</v>
      </c>
      <c r="AU58" s="46" t="s">
        <v>99</v>
      </c>
      <c r="AV58" s="46" t="s">
        <v>121</v>
      </c>
      <c r="AW58" s="46" t="s">
        <v>33</v>
      </c>
    </row>
    <row r="59" spans="1:49" x14ac:dyDescent="0.3">
      <c r="A59" s="46" t="s">
        <v>108</v>
      </c>
      <c r="B59" s="46" t="s">
        <v>87</v>
      </c>
      <c r="D59" s="46" t="s">
        <v>1</v>
      </c>
      <c r="E59" s="46" t="s">
        <v>69</v>
      </c>
      <c r="F59" s="46" t="s">
        <v>70</v>
      </c>
      <c r="G59" s="46">
        <v>15</v>
      </c>
      <c r="H59" s="46">
        <v>376</v>
      </c>
      <c r="I59" s="46">
        <v>8.9</v>
      </c>
      <c r="J59" s="46">
        <v>25000</v>
      </c>
      <c r="K59" s="46">
        <v>4.2300000000000004</v>
      </c>
      <c r="L59" s="46">
        <v>0.25</v>
      </c>
      <c r="M59" s="47">
        <v>15.1</v>
      </c>
      <c r="N59" s="46" t="s">
        <v>77</v>
      </c>
      <c r="O59" s="46" t="s">
        <v>78</v>
      </c>
      <c r="P59" s="46" t="s">
        <v>79</v>
      </c>
      <c r="Q59" s="46">
        <v>17</v>
      </c>
      <c r="R59" s="54">
        <v>4</v>
      </c>
      <c r="S59" s="46">
        <f t="shared" si="7"/>
        <v>68</v>
      </c>
      <c r="T59" s="49">
        <v>0.49199999999999999</v>
      </c>
      <c r="U59" s="46" t="s">
        <v>110</v>
      </c>
      <c r="V59" s="47">
        <v>2.6</v>
      </c>
      <c r="W59" s="55">
        <v>5</v>
      </c>
      <c r="X59" s="46" t="s">
        <v>111</v>
      </c>
      <c r="Y59" s="47">
        <v>24.15</v>
      </c>
      <c r="Z59" s="51">
        <f t="shared" si="1"/>
        <v>0.2</v>
      </c>
      <c r="AA59" s="52">
        <f t="shared" si="2"/>
        <v>0.33333333333333337</v>
      </c>
      <c r="AB59" s="39">
        <v>32.159999999999997</v>
      </c>
      <c r="AC59" s="39">
        <v>26.72</v>
      </c>
      <c r="AG59" s="46" t="s">
        <v>75</v>
      </c>
      <c r="AH59" s="46">
        <v>0.25</v>
      </c>
      <c r="AI59" s="46">
        <v>0.18</v>
      </c>
      <c r="AJ59" s="46" t="s">
        <v>88</v>
      </c>
      <c r="AK59" s="46">
        <v>0.4</v>
      </c>
      <c r="AL59" s="46">
        <v>0.33</v>
      </c>
      <c r="AM59" s="46" t="s">
        <v>99</v>
      </c>
      <c r="AN59" s="65" t="s">
        <v>112</v>
      </c>
      <c r="AO59" s="46">
        <v>0.28000000000000003</v>
      </c>
      <c r="AP59" s="46">
        <v>0.2</v>
      </c>
      <c r="AQ59" s="53">
        <v>1.96</v>
      </c>
      <c r="AR59" s="46">
        <v>8</v>
      </c>
      <c r="AS59" s="46" t="s">
        <v>95</v>
      </c>
      <c r="AU59" s="46" t="s">
        <v>99</v>
      </c>
      <c r="AV59" s="46" t="s">
        <v>121</v>
      </c>
      <c r="AW59" s="46" t="s">
        <v>33</v>
      </c>
    </row>
    <row r="60" spans="1:49" x14ac:dyDescent="0.3">
      <c r="A60" s="46" t="s">
        <v>108</v>
      </c>
      <c r="B60" s="46" t="s">
        <v>87</v>
      </c>
      <c r="D60" s="46" t="s">
        <v>2</v>
      </c>
      <c r="E60" s="46" t="s">
        <v>80</v>
      </c>
      <c r="F60" s="46" t="s">
        <v>70</v>
      </c>
      <c r="G60" s="46">
        <v>10</v>
      </c>
      <c r="H60" s="46">
        <v>376</v>
      </c>
      <c r="I60" s="46">
        <v>8.9</v>
      </c>
      <c r="J60" s="46">
        <v>25000</v>
      </c>
      <c r="K60" s="46">
        <v>4.2300000000000004</v>
      </c>
      <c r="L60" s="46">
        <v>0.25</v>
      </c>
      <c r="M60" s="47">
        <v>11.3</v>
      </c>
      <c r="N60" s="46" t="s">
        <v>71</v>
      </c>
      <c r="O60" s="46" t="s">
        <v>72</v>
      </c>
      <c r="P60" s="46" t="s">
        <v>73</v>
      </c>
      <c r="Q60" s="46">
        <v>17</v>
      </c>
      <c r="R60" s="54">
        <v>4</v>
      </c>
      <c r="S60" s="46">
        <f t="shared" si="7"/>
        <v>68</v>
      </c>
      <c r="T60" s="49">
        <v>0.57199999999999995</v>
      </c>
      <c r="U60" s="46" t="s">
        <v>110</v>
      </c>
      <c r="V60" s="47">
        <v>2.6</v>
      </c>
      <c r="W60" s="55">
        <v>5</v>
      </c>
      <c r="X60" s="46" t="s">
        <v>111</v>
      </c>
      <c r="Y60" s="47">
        <v>24.15</v>
      </c>
      <c r="Z60" s="51">
        <f t="shared" si="1"/>
        <v>0.2</v>
      </c>
      <c r="AA60" s="52">
        <f t="shared" si="2"/>
        <v>0.33333333333333337</v>
      </c>
      <c r="AB60" s="39">
        <v>32.159999999999997</v>
      </c>
      <c r="AC60" s="39">
        <v>26.72</v>
      </c>
      <c r="AG60" s="46" t="s">
        <v>75</v>
      </c>
      <c r="AH60" s="46">
        <v>0.25</v>
      </c>
      <c r="AI60" s="46">
        <v>0.18</v>
      </c>
      <c r="AJ60" s="46" t="s">
        <v>88</v>
      </c>
      <c r="AK60" s="46">
        <v>0.4</v>
      </c>
      <c r="AL60" s="46">
        <v>0.33</v>
      </c>
      <c r="AM60" s="46" t="s">
        <v>100</v>
      </c>
      <c r="AN60" s="65" t="s">
        <v>112</v>
      </c>
      <c r="AO60" s="46">
        <v>0.28000000000000003</v>
      </c>
      <c r="AP60" s="46">
        <v>0.2</v>
      </c>
      <c r="AQ60" s="53" t="s">
        <v>33</v>
      </c>
      <c r="AR60" s="46">
        <v>8</v>
      </c>
      <c r="AS60" s="46" t="s">
        <v>95</v>
      </c>
      <c r="AU60" s="46" t="s">
        <v>100</v>
      </c>
      <c r="AV60" s="46" t="s">
        <v>121</v>
      </c>
      <c r="AW60" s="46" t="s">
        <v>33</v>
      </c>
    </row>
    <row r="61" spans="1:49" x14ac:dyDescent="0.3">
      <c r="A61" s="46" t="s">
        <v>108</v>
      </c>
      <c r="B61" s="46" t="s">
        <v>87</v>
      </c>
      <c r="D61" s="46" t="s">
        <v>2</v>
      </c>
      <c r="E61" s="46" t="s">
        <v>80</v>
      </c>
      <c r="F61" s="46" t="s">
        <v>70</v>
      </c>
      <c r="G61" s="46">
        <v>10</v>
      </c>
      <c r="H61" s="46">
        <v>376</v>
      </c>
      <c r="I61" s="46">
        <v>8.9</v>
      </c>
      <c r="J61" s="46">
        <v>25000</v>
      </c>
      <c r="K61" s="46">
        <v>4.2300000000000004</v>
      </c>
      <c r="L61" s="46">
        <v>0.25</v>
      </c>
      <c r="M61" s="47">
        <v>11.3</v>
      </c>
      <c r="N61" s="46" t="s">
        <v>77</v>
      </c>
      <c r="O61" s="46" t="s">
        <v>78</v>
      </c>
      <c r="P61" s="46" t="s">
        <v>79</v>
      </c>
      <c r="Q61" s="46">
        <v>17</v>
      </c>
      <c r="R61" s="54">
        <v>4</v>
      </c>
      <c r="S61" s="46">
        <f t="shared" si="7"/>
        <v>68</v>
      </c>
      <c r="T61" s="49">
        <v>0.49199999999999999</v>
      </c>
      <c r="U61" s="46" t="s">
        <v>110</v>
      </c>
      <c r="V61" s="47">
        <v>2.6</v>
      </c>
      <c r="W61" s="55">
        <v>5</v>
      </c>
      <c r="X61" s="46" t="s">
        <v>111</v>
      </c>
      <c r="Y61" s="47">
        <v>24.15</v>
      </c>
      <c r="Z61" s="51">
        <f t="shared" si="1"/>
        <v>0.2</v>
      </c>
      <c r="AA61" s="52">
        <f t="shared" si="2"/>
        <v>0.33333333333333337</v>
      </c>
      <c r="AB61" s="39">
        <v>32.159999999999997</v>
      </c>
      <c r="AC61" s="39">
        <v>26.72</v>
      </c>
      <c r="AG61" s="46" t="s">
        <v>75</v>
      </c>
      <c r="AH61" s="46">
        <v>0.25</v>
      </c>
      <c r="AI61" s="46">
        <v>0.18</v>
      </c>
      <c r="AJ61" s="46" t="s">
        <v>88</v>
      </c>
      <c r="AK61" s="46">
        <v>0.4</v>
      </c>
      <c r="AL61" s="46">
        <v>0.33</v>
      </c>
      <c r="AM61" s="46" t="s">
        <v>100</v>
      </c>
      <c r="AN61" s="65" t="s">
        <v>112</v>
      </c>
      <c r="AO61" s="46">
        <v>0.28000000000000003</v>
      </c>
      <c r="AP61" s="46">
        <v>0.2</v>
      </c>
      <c r="AQ61" s="53" t="s">
        <v>33</v>
      </c>
      <c r="AR61" s="46">
        <v>8</v>
      </c>
      <c r="AS61" s="46" t="s">
        <v>95</v>
      </c>
      <c r="AU61" s="46" t="s">
        <v>100</v>
      </c>
      <c r="AV61" s="46" t="s">
        <v>121</v>
      </c>
      <c r="AW61" s="46" t="s">
        <v>33</v>
      </c>
    </row>
    <row r="62" spans="1:49" x14ac:dyDescent="0.3">
      <c r="A62" s="46" t="s">
        <v>108</v>
      </c>
      <c r="B62" s="46" t="s">
        <v>87</v>
      </c>
      <c r="D62" s="46" t="s">
        <v>81</v>
      </c>
      <c r="E62" s="46" t="s">
        <v>69</v>
      </c>
      <c r="F62" s="46">
        <v>0</v>
      </c>
      <c r="G62" s="46">
        <v>15</v>
      </c>
      <c r="H62" s="46">
        <v>806</v>
      </c>
      <c r="I62" s="46">
        <v>7.05</v>
      </c>
      <c r="J62" s="46">
        <v>44600</v>
      </c>
      <c r="K62" s="46">
        <v>6.2</v>
      </c>
      <c r="L62" s="46">
        <v>0.31</v>
      </c>
      <c r="M62" s="47">
        <v>18.100000000000001</v>
      </c>
      <c r="N62" s="46" t="s">
        <v>82</v>
      </c>
      <c r="O62" s="46" t="s">
        <v>83</v>
      </c>
      <c r="P62" s="46" t="s">
        <v>73</v>
      </c>
      <c r="Q62" s="46">
        <v>17</v>
      </c>
      <c r="R62" s="54">
        <v>4</v>
      </c>
      <c r="S62" s="46">
        <f t="shared" si="7"/>
        <v>68</v>
      </c>
      <c r="T62" s="49">
        <v>0.60399999999999998</v>
      </c>
      <c r="U62" s="46" t="s">
        <v>110</v>
      </c>
      <c r="V62" s="47">
        <v>2.6</v>
      </c>
      <c r="W62" s="55">
        <v>5</v>
      </c>
      <c r="X62" s="46" t="s">
        <v>111</v>
      </c>
      <c r="Y62" s="47">
        <v>24.15</v>
      </c>
      <c r="Z62" s="51">
        <f t="shared" si="1"/>
        <v>0.2</v>
      </c>
      <c r="AA62" s="52">
        <f t="shared" si="2"/>
        <v>0.33333333333333337</v>
      </c>
      <c r="AB62" s="39">
        <v>32.159999999999997</v>
      </c>
      <c r="AC62" s="39">
        <v>26.72</v>
      </c>
      <c r="AG62" s="46" t="s">
        <v>75</v>
      </c>
      <c r="AH62" s="46">
        <v>0.25</v>
      </c>
      <c r="AI62" s="46">
        <v>0.18</v>
      </c>
      <c r="AJ62" s="46" t="s">
        <v>88</v>
      </c>
      <c r="AK62" s="46">
        <v>0.4</v>
      </c>
      <c r="AL62" s="46">
        <v>0.33</v>
      </c>
      <c r="AM62" s="46" t="s">
        <v>99</v>
      </c>
      <c r="AN62" s="65" t="s">
        <v>112</v>
      </c>
      <c r="AO62" s="46">
        <v>0.28000000000000003</v>
      </c>
      <c r="AP62" s="46">
        <v>0.2</v>
      </c>
      <c r="AQ62" s="53" t="s">
        <v>33</v>
      </c>
      <c r="AR62" s="46">
        <v>8</v>
      </c>
      <c r="AS62" s="46" t="s">
        <v>95</v>
      </c>
      <c r="AU62" s="46" t="s">
        <v>99</v>
      </c>
      <c r="AV62" s="46" t="s">
        <v>121</v>
      </c>
      <c r="AW62" s="46" t="s">
        <v>116</v>
      </c>
    </row>
    <row r="63" spans="1:49" x14ac:dyDescent="0.3">
      <c r="A63" s="46" t="s">
        <v>108</v>
      </c>
      <c r="B63" s="46" t="s">
        <v>87</v>
      </c>
      <c r="D63" s="46" t="s">
        <v>81</v>
      </c>
      <c r="E63" s="46" t="s">
        <v>69</v>
      </c>
      <c r="F63" s="46">
        <v>0</v>
      </c>
      <c r="G63" s="46">
        <v>15</v>
      </c>
      <c r="H63" s="46">
        <v>806</v>
      </c>
      <c r="I63" s="46">
        <v>7.05</v>
      </c>
      <c r="J63" s="46">
        <v>44600</v>
      </c>
      <c r="K63" s="46">
        <v>6.2</v>
      </c>
      <c r="L63" s="46">
        <v>0.31</v>
      </c>
      <c r="M63" s="47">
        <v>18.100000000000001</v>
      </c>
      <c r="N63" s="46" t="s">
        <v>84</v>
      </c>
      <c r="O63" s="46" t="s">
        <v>85</v>
      </c>
      <c r="P63" s="46" t="s">
        <v>79</v>
      </c>
      <c r="Q63" s="46">
        <v>17</v>
      </c>
      <c r="R63" s="54">
        <v>4</v>
      </c>
      <c r="S63" s="46">
        <f t="shared" si="7"/>
        <v>68</v>
      </c>
      <c r="T63" s="49">
        <v>0.498</v>
      </c>
      <c r="U63" s="46" t="s">
        <v>110</v>
      </c>
      <c r="V63" s="47">
        <v>2.6</v>
      </c>
      <c r="W63" s="55">
        <v>5</v>
      </c>
      <c r="X63" s="46" t="s">
        <v>111</v>
      </c>
      <c r="Y63" s="47">
        <v>24.15</v>
      </c>
      <c r="Z63" s="51">
        <f t="shared" si="1"/>
        <v>0.2</v>
      </c>
      <c r="AA63" s="52">
        <f t="shared" si="2"/>
        <v>0.33333333333333337</v>
      </c>
      <c r="AB63" s="39">
        <v>32.159999999999997</v>
      </c>
      <c r="AC63" s="39">
        <v>26.72</v>
      </c>
      <c r="AG63" s="46" t="s">
        <v>75</v>
      </c>
      <c r="AH63" s="46">
        <v>0.25</v>
      </c>
      <c r="AI63" s="46">
        <v>0.18</v>
      </c>
      <c r="AJ63" s="46" t="s">
        <v>88</v>
      </c>
      <c r="AK63" s="46">
        <v>0.4</v>
      </c>
      <c r="AL63" s="46">
        <v>0.33</v>
      </c>
      <c r="AM63" s="46" t="s">
        <v>99</v>
      </c>
      <c r="AN63" s="65" t="s">
        <v>112</v>
      </c>
      <c r="AO63" s="46">
        <v>0.28000000000000003</v>
      </c>
      <c r="AP63" s="46">
        <v>0.2</v>
      </c>
      <c r="AQ63" s="53" t="s">
        <v>33</v>
      </c>
      <c r="AR63" s="46">
        <v>8</v>
      </c>
      <c r="AS63" s="46" t="s">
        <v>95</v>
      </c>
      <c r="AU63" s="46" t="s">
        <v>99</v>
      </c>
      <c r="AV63" s="46" t="s">
        <v>121</v>
      </c>
      <c r="AW63" s="46" t="s">
        <v>116</v>
      </c>
    </row>
    <row r="64" spans="1:49" x14ac:dyDescent="0.3">
      <c r="A64" s="46" t="s">
        <v>108</v>
      </c>
      <c r="B64" s="46" t="s">
        <v>87</v>
      </c>
      <c r="D64" s="46" t="s">
        <v>86</v>
      </c>
      <c r="E64" s="46" t="s">
        <v>80</v>
      </c>
      <c r="F64" s="46">
        <v>0</v>
      </c>
      <c r="G64" s="46">
        <v>10</v>
      </c>
      <c r="H64" s="46">
        <v>806</v>
      </c>
      <c r="I64" s="46">
        <v>7.05</v>
      </c>
      <c r="J64" s="46">
        <v>44600</v>
      </c>
      <c r="K64" s="46">
        <v>6.2</v>
      </c>
      <c r="L64" s="46">
        <v>0.31</v>
      </c>
      <c r="M64" s="47">
        <v>13.6</v>
      </c>
      <c r="N64" s="46" t="s">
        <v>82</v>
      </c>
      <c r="O64" s="46" t="s">
        <v>83</v>
      </c>
      <c r="P64" s="46" t="s">
        <v>73</v>
      </c>
      <c r="Q64" s="46">
        <v>17</v>
      </c>
      <c r="R64" s="54">
        <v>4</v>
      </c>
      <c r="S64" s="46">
        <f t="shared" si="7"/>
        <v>68</v>
      </c>
      <c r="T64" s="49">
        <v>0.60399999999999998</v>
      </c>
      <c r="U64" s="46" t="s">
        <v>110</v>
      </c>
      <c r="V64" s="47">
        <v>2.6</v>
      </c>
      <c r="W64" s="55">
        <v>5</v>
      </c>
      <c r="X64" s="46" t="s">
        <v>111</v>
      </c>
      <c r="Y64" s="47">
        <v>24.15</v>
      </c>
      <c r="Z64" s="51">
        <f t="shared" si="1"/>
        <v>0.2</v>
      </c>
      <c r="AA64" s="52">
        <f t="shared" si="2"/>
        <v>0.33333333333333337</v>
      </c>
      <c r="AB64" s="39">
        <v>32.159999999999997</v>
      </c>
      <c r="AC64" s="39">
        <v>26.72</v>
      </c>
      <c r="AG64" s="46" t="s">
        <v>75</v>
      </c>
      <c r="AH64" s="46">
        <v>0.25</v>
      </c>
      <c r="AI64" s="46">
        <v>0.18</v>
      </c>
      <c r="AJ64" s="46" t="s">
        <v>88</v>
      </c>
      <c r="AK64" s="46">
        <v>0.4</v>
      </c>
      <c r="AL64" s="46">
        <v>0.33</v>
      </c>
      <c r="AM64" s="46" t="s">
        <v>100</v>
      </c>
      <c r="AN64" s="65" t="s">
        <v>112</v>
      </c>
      <c r="AO64" s="46">
        <v>0.28000000000000003</v>
      </c>
      <c r="AP64" s="46">
        <v>0.2</v>
      </c>
      <c r="AQ64" s="53">
        <v>1.96</v>
      </c>
      <c r="AR64" s="46">
        <v>8</v>
      </c>
      <c r="AS64" s="46" t="s">
        <v>95</v>
      </c>
      <c r="AU64" s="46" t="s">
        <v>100</v>
      </c>
      <c r="AV64" s="46" t="s">
        <v>121</v>
      </c>
      <c r="AW64" s="46" t="s">
        <v>116</v>
      </c>
    </row>
    <row r="65" spans="1:49" x14ac:dyDescent="0.3">
      <c r="A65" s="46" t="s">
        <v>108</v>
      </c>
      <c r="B65" s="46" t="s">
        <v>87</v>
      </c>
      <c r="D65" s="46" t="s">
        <v>86</v>
      </c>
      <c r="E65" s="46" t="s">
        <v>80</v>
      </c>
      <c r="F65" s="46">
        <v>0</v>
      </c>
      <c r="G65" s="46">
        <v>10</v>
      </c>
      <c r="H65" s="46">
        <v>806</v>
      </c>
      <c r="I65" s="46">
        <v>7.05</v>
      </c>
      <c r="J65" s="46">
        <v>44600</v>
      </c>
      <c r="K65" s="46">
        <v>6.2</v>
      </c>
      <c r="L65" s="46">
        <v>0.31</v>
      </c>
      <c r="M65" s="47">
        <v>13.6</v>
      </c>
      <c r="N65" s="46" t="s">
        <v>84</v>
      </c>
      <c r="O65" s="46" t="s">
        <v>85</v>
      </c>
      <c r="P65" s="46" t="s">
        <v>79</v>
      </c>
      <c r="Q65" s="46">
        <v>17</v>
      </c>
      <c r="R65" s="54">
        <v>4</v>
      </c>
      <c r="S65" s="46">
        <f t="shared" si="7"/>
        <v>68</v>
      </c>
      <c r="T65" s="49">
        <v>0.498</v>
      </c>
      <c r="U65" s="46" t="s">
        <v>110</v>
      </c>
      <c r="V65" s="47">
        <v>2.6</v>
      </c>
      <c r="W65" s="55">
        <v>5</v>
      </c>
      <c r="X65" s="46" t="s">
        <v>111</v>
      </c>
      <c r="Y65" s="47">
        <v>24.15</v>
      </c>
      <c r="Z65" s="51">
        <f t="shared" si="1"/>
        <v>0.2</v>
      </c>
      <c r="AA65" s="52">
        <f t="shared" si="2"/>
        <v>0.33333333333333337</v>
      </c>
      <c r="AB65" s="39">
        <v>32.159999999999997</v>
      </c>
      <c r="AC65" s="39">
        <v>26.72</v>
      </c>
      <c r="AG65" s="46" t="s">
        <v>75</v>
      </c>
      <c r="AH65" s="46">
        <v>0.25</v>
      </c>
      <c r="AI65" s="46">
        <v>0.18</v>
      </c>
      <c r="AJ65" s="46" t="s">
        <v>88</v>
      </c>
      <c r="AK65" s="46">
        <v>0.4</v>
      </c>
      <c r="AL65" s="46">
        <v>0.33</v>
      </c>
      <c r="AM65" s="46" t="s">
        <v>100</v>
      </c>
      <c r="AN65" s="65" t="s">
        <v>112</v>
      </c>
      <c r="AO65" s="46">
        <v>0.28000000000000003</v>
      </c>
      <c r="AP65" s="46">
        <v>0.2</v>
      </c>
      <c r="AQ65" s="53">
        <v>1.96</v>
      </c>
      <c r="AR65" s="46">
        <v>8</v>
      </c>
      <c r="AS65" s="46" t="s">
        <v>95</v>
      </c>
      <c r="AU65" s="46" t="s">
        <v>100</v>
      </c>
      <c r="AV65" s="46" t="s">
        <v>121</v>
      </c>
      <c r="AW65" s="46" t="s">
        <v>116</v>
      </c>
    </row>
  </sheetData>
  <phoneticPr fontId="6"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RI-STRUTTURA VOLTA IN FOLIO</vt:lpstr>
      <vt:lpstr>Dati</vt:lpstr>
      <vt:lpstr>'RI-STRUTTURA VOLTA IN FOLIO'!Area_stampa</vt:lpstr>
      <vt:lpstr>'RI-STRUTTURA VOLTA IN FOLIO'!Titoli_stampa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Chiara Garlatti</dc:creator>
  <cp:lastModifiedBy>Elena Sabbadini</cp:lastModifiedBy>
  <cp:lastPrinted>2026-09-11T10:48:25Z</cp:lastPrinted>
  <dcterms:created xsi:type="dcterms:W3CDTF">2026-09-08T07:41:54Z</dcterms:created>
  <dcterms:modified xsi:type="dcterms:W3CDTF">2026-10-06T11:32:35Z</dcterms:modified>
</cp:coreProperties>
</file>